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ZO/zzWAl2urwGmrr/YFWlRjkNpQF6P6c6ClszK81pB0="/>
    </ext>
  </extLst>
</workbook>
</file>

<file path=xl/sharedStrings.xml><?xml version="1.0" encoding="utf-8"?>
<sst xmlns="http://schemas.openxmlformats.org/spreadsheetml/2006/main" count="86" uniqueCount="61">
  <si>
    <t>Learning Outcome OKR Tracker</t>
  </si>
  <si>
    <t>Editable OKR Template  ·  profit.co  ·  Education  ·  Operations  ·  Student Success</t>
  </si>
  <si>
    <t>Company:</t>
  </si>
  <si>
    <t>Department:</t>
  </si>
  <si>
    <t>Department:  Operations · Student Success</t>
  </si>
  <si>
    <t>Quarter:</t>
  </si>
  <si>
    <t>Quarter:  Q4 2026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</si>
  <si>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</si>
  <si>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</si>
  <si>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</si>
  <si>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</si>
  <si>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</si>
  <si>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</si>
  <si>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</si>
  <si>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</si>
  <si>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</si>
  <si>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</si>
  <si>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</si>
  <si>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Lift student mastery of core learning outcomes</t>
  </si>
  <si>
    <t>Q4-2026</t>
  </si>
  <si>
    <t>Rachel Moore</t>
  </si>
  <si>
    <t xml:space="preserve">O1:  </t>
  </si>
  <si>
    <t>KR1.1   Increase share of students demonstrating mastery of course learning outcomes from 61% to 78%</t>
  </si>
  <si>
    <t>↑ Mastery rate</t>
  </si>
  <si>
    <t>KR1.1</t>
  </si>
  <si>
    <t>KR1.2   Increase learning-outcome attainment in core competency areas (writing, quantitative reasoning) from 56% to 74%</t>
  </si>
  <si>
    <t>James Carter</t>
  </si>
  <si>
    <t>↑ Competency attainment</t>
  </si>
  <si>
    <t>KR1.2</t>
  </si>
  <si>
    <t>KR1.3   Reduce share of students scoring below learning-outcome benchmarks from 24% to 12%</t>
  </si>
  <si>
    <t>KR1.3</t>
  </si>
  <si>
    <t>Emily Walsh</t>
  </si>
  <si>
    <t>↓ Below-benchmark rate</t>
  </si>
  <si>
    <t xml:space="preserve">O2:  </t>
  </si>
  <si>
    <t>O2:  Strengthen academic support that drives outcome attainment</t>
  </si>
  <si>
    <t>Daniel Brooks</t>
  </si>
  <si>
    <t>KR2.1</t>
  </si>
  <si>
    <t>KR2.1   Increase share of below-benchmark students who reach outcome mastery after academic support from 40% to 68%</t>
  </si>
  <si>
    <t>↑ Post-support mastery</t>
  </si>
  <si>
    <t>KR2.2</t>
  </si>
  <si>
    <t>KR2.2   Increase supplemental instruction enrollment among below-benchmark students from 30% to 60%</t>
  </si>
  <si>
    <t>Laura Jensen</t>
  </si>
  <si>
    <t>↑ SI enrollment</t>
  </si>
  <si>
    <t>KR2.3</t>
  </si>
  <si>
    <t xml:space="preserve">O3:  </t>
  </si>
  <si>
    <t>KR2.3   Hold the share of students advancing at least one proficiency level after a support cycle at or above 70%</t>
  </si>
  <si>
    <t>Michael Turner</t>
  </si>
  <si>
    <t>≥ Proficiency advancement</t>
  </si>
  <si>
    <t>KR3.1</t>
  </si>
  <si>
    <t>O3:  Close learning-outcome equity gaps across student populations</t>
  </si>
  <si>
    <t>Amanda Foster</t>
  </si>
  <si>
    <t>KR3.2</t>
  </si>
  <si>
    <t>KR3.1   Increase first-generation student learning-outcome mastery rate from 52% to 70%</t>
  </si>
  <si>
    <t>↑ First-gen mastery</t>
  </si>
  <si>
    <t>KR3.3</t>
  </si>
  <si>
    <t>KR3.2   Keep the learning-outcome mastery gap between transfer and continuing students at or below 6 percentage points</t>
  </si>
  <si>
    <t>Christopher Hall</t>
  </si>
  <si>
    <t>≤ Transfer mastery gap</t>
  </si>
  <si>
    <t>KR3.3   Roll out the equity-focused early-alert dashboard for first-generation and transfer students across all programs, tracked to full completion</t>
  </si>
  <si>
    <t>Sarah Bennett</t>
  </si>
  <si>
    <t>% Early-alert rollout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</si>
</sst>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FEF9C3"/>
        <bgColor rgb="FFFEF9C3"/>
      </patternFill>
    </fill>
    <fill>
      <patternFill patternType="solid">
        <fgColor rgb="FF7C2D12"/>
        <bgColor rgb="FF7C2D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1" fillId="6" fontId="7" numFmtId="0" xfId="0" applyAlignment="1" applyBorder="1" applyFill="1" applyFont="1">
      <alignment horizontal="left" shrinkToFit="0" vertical="center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1"/>
    </xf>
    <xf borderId="4" fillId="8" fontId="10" numFmtId="0" xfId="0" applyAlignment="1" applyBorder="1" applyFill="1" applyFont="1">
      <alignment horizontal="center" shrinkToFit="0" vertical="center" wrapText="0"/>
    </xf>
    <xf borderId="4" fillId="8" fontId="10" numFmtId="0" xfId="0" applyAlignment="1" applyBorder="1" applyFill="1" applyFont="1">
      <alignment horizontal="left" shrinkToFit="0" vertical="center" wrapText="0"/>
    </xf>
    <xf borderId="4" fillId="8" fontId="15" numFmtId="0" xfId="0" applyAlignment="1" applyBorder="1" applyFill="1" applyFont="1">
      <alignment horizontal="left" shrinkToFit="0" vertical="center" wrapText="1"/>
    </xf>
    <xf borderId="4" fillId="8" fontId="12" numFmtId="9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0.4887301587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0.5633333333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56.33333333</v>
      </c>
    </row>
    <row r="11" ht="18.0" customHeight="1">
      <c r="A11" s="19" t="s">
        <v>22</v>
      </c>
      <c r="B11" s="20" t="s">
        <v>19</v>
      </c>
      <c r="C11" s="21" t="s">
        <v>20</v>
      </c>
      <c r="D11" s="20" t="s">
        <v>23</v>
      </c>
      <c r="E11" s="23">
        <f>IF(H11="","",MAX(0,MIN(1,(H11-61)/(78-61))))</f>
        <v>0.63</v>
      </c>
      <c r="F11" s="24" t="str">
        <f t="shared" si="1"/>
        <v>On Track</v>
      </c>
      <c r="G11" s="20">
        <v>72.0</v>
      </c>
      <c r="H11" s="20">
        <v>71.71</v>
      </c>
    </row>
    <row r="12" ht="18.0" customHeight="1">
      <c r="A12" s="25" t="s">
        <v>25</v>
      </c>
      <c r="B12" s="26" t="s">
        <v>19</v>
      </c>
      <c r="C12" s="27" t="s">
        <v>26</v>
      </c>
      <c r="D12" s="26" t="s">
        <v>27</v>
      </c>
      <c r="E12" s="29">
        <f>IF(H12="","",MAX(0,MIN(1,(H12-56)/(74-56))))</f>
        <v>0.44</v>
      </c>
      <c r="F12" s="30" t="str">
        <f t="shared" si="1"/>
        <v>At Risk</v>
      </c>
      <c r="G12" s="26">
        <v>67.0</v>
      </c>
      <c r="H12" s="26">
        <v>63.92</v>
      </c>
    </row>
    <row r="13" ht="18.0" customHeight="1">
      <c r="A13" s="19" t="s">
        <v>29</v>
      </c>
      <c r="B13" s="20" t="s">
        <v>19</v>
      </c>
      <c r="C13" s="21" t="s">
        <v>31</v>
      </c>
      <c r="D13" s="20" t="s">
        <v>32</v>
      </c>
      <c r="E13" s="23">
        <f>IF(H13="","",MAX(0,MIN(1,(24-H13)/(24-12))))</f>
        <v>0.62</v>
      </c>
      <c r="F13" s="24" t="str">
        <f t="shared" si="1"/>
        <v>On Track</v>
      </c>
      <c r="G13" s="20">
        <v>18.0</v>
      </c>
      <c r="H13" s="20">
        <v>16.56</v>
      </c>
    </row>
    <row r="14" ht="19.5" customHeight="1">
      <c r="A14" s="12" t="s">
        <v>34</v>
      </c>
      <c r="B14" s="13" t="s">
        <v>19</v>
      </c>
      <c r="C14" s="14" t="s">
        <v>35</v>
      </c>
      <c r="D14" s="15"/>
      <c r="E14" s="16">
        <f>IFERROR(AVERAGE(E15,E16,E17),"")</f>
        <v>0.5566666667</v>
      </c>
      <c r="F14" s="17" t="str">
        <f t="shared" si="1"/>
        <v>At Risk</v>
      </c>
      <c r="G14" s="17">
        <v>100.0</v>
      </c>
      <c r="H14" s="18">
        <f>IFERROR(AVERAGE(E15,E16,E17)*100,"")</f>
        <v>55.66666667</v>
      </c>
    </row>
    <row r="15" ht="18.0" customHeight="1">
      <c r="A15" s="25" t="s">
        <v>37</v>
      </c>
      <c r="B15" s="26" t="s">
        <v>19</v>
      </c>
      <c r="C15" s="27" t="s">
        <v>35</v>
      </c>
      <c r="D15" s="26" t="s">
        <v>38</v>
      </c>
      <c r="E15" s="29">
        <f>IF(H15="","",MAX(0,MIN(1,(H15-40)/(68-40))))</f>
        <v>0.45</v>
      </c>
      <c r="F15" s="30" t="str">
        <f t="shared" si="1"/>
        <v>At Risk</v>
      </c>
      <c r="G15" s="26">
        <v>58.0</v>
      </c>
      <c r="H15" s="26">
        <v>52.6</v>
      </c>
    </row>
    <row r="16" ht="18.0" customHeight="1">
      <c r="A16" s="19" t="s">
        <v>40</v>
      </c>
      <c r="B16" s="20" t="s">
        <v>19</v>
      </c>
      <c r="C16" s="21" t="s">
        <v>41</v>
      </c>
      <c r="D16" s="20" t="s">
        <v>42</v>
      </c>
      <c r="E16" s="23">
        <f>IF(H16="","",MAX(0,MIN(1,(H16-30)/(60-30))))</f>
        <v>0.22</v>
      </c>
      <c r="F16" s="24" t="str">
        <f t="shared" si="1"/>
        <v>In Trouble</v>
      </c>
      <c r="G16" s="20">
        <v>48.0</v>
      </c>
      <c r="H16" s="20">
        <v>36.6</v>
      </c>
    </row>
    <row r="17" ht="18.0" customHeight="1">
      <c r="A17" s="25" t="s">
        <v>45</v>
      </c>
      <c r="B17" s="26" t="s">
        <v>19</v>
      </c>
      <c r="C17" s="27" t="s">
        <v>46</v>
      </c>
      <c r="D17" s="26" t="s">
        <v>47</v>
      </c>
      <c r="E17" s="29">
        <f>IF(H17="","",MAX(0,MIN(1,H17/70)))</f>
        <v>1</v>
      </c>
      <c r="F17" s="30" t="str">
        <f t="shared" si="1"/>
        <v>Completed</v>
      </c>
      <c r="G17" s="26">
        <v>65.0</v>
      </c>
      <c r="H17" s="26">
        <v>70.0</v>
      </c>
    </row>
    <row r="18" ht="19.5" customHeight="1">
      <c r="A18" s="12" t="s">
        <v>49</v>
      </c>
      <c r="B18" s="13" t="s">
        <v>19</v>
      </c>
      <c r="C18" s="14" t="s">
        <v>50</v>
      </c>
      <c r="D18" s="15"/>
      <c r="E18" s="16">
        <f>IFERROR(AVERAGE(E19,E20,E21),"")</f>
        <v>0.3461904762</v>
      </c>
      <c r="F18" s="17" t="str">
        <f t="shared" si="1"/>
        <v>At Risk</v>
      </c>
      <c r="G18" s="17">
        <v>100.0</v>
      </c>
      <c r="H18" s="18">
        <f>IFERROR(AVERAGE(E19,E20,E21)*100,"")</f>
        <v>34.61904762</v>
      </c>
    </row>
    <row r="19" ht="18.0" customHeight="1">
      <c r="A19" s="19" t="s">
        <v>52</v>
      </c>
      <c r="B19" s="20" t="s">
        <v>19</v>
      </c>
      <c r="C19" s="21" t="s">
        <v>50</v>
      </c>
      <c r="D19" s="20" t="s">
        <v>53</v>
      </c>
      <c r="E19" s="23">
        <f>IF(H19="","",MAX(0,MIN(1,(H19-52)/(70-52))))</f>
        <v>0.61</v>
      </c>
      <c r="F19" s="24" t="str">
        <f t="shared" si="1"/>
        <v>On Track</v>
      </c>
      <c r="G19" s="20">
        <v>63.0</v>
      </c>
      <c r="H19" s="20">
        <v>62.98</v>
      </c>
    </row>
    <row r="20" ht="18.0" customHeight="1">
      <c r="A20" s="25" t="s">
        <v>55</v>
      </c>
      <c r="B20" s="26" t="s">
        <v>19</v>
      </c>
      <c r="C20" s="27" t="s">
        <v>56</v>
      </c>
      <c r="D20" s="26" t="s">
        <v>57</v>
      </c>
      <c r="E20" s="29">
        <f>IF(H20="","",IFERROR(MAX(0,MIN(1,6/H20)),""))</f>
        <v>0.4285714286</v>
      </c>
      <c r="F20" s="30" t="str">
        <f t="shared" si="1"/>
        <v>At Risk</v>
      </c>
      <c r="G20" s="26">
        <v>10.0</v>
      </c>
      <c r="H20" s="26">
        <v>14.0</v>
      </c>
    </row>
    <row r="21" ht="18.0" customHeight="1">
      <c r="A21" s="19" t="s">
        <v>58</v>
      </c>
      <c r="B21" s="20" t="s">
        <v>19</v>
      </c>
      <c r="C21" s="21" t="s">
        <v>59</v>
      </c>
      <c r="D21" s="20" t="s">
        <v>60</v>
      </c>
      <c r="E21" s="23">
        <f>IF(H21="","",MAX(0,MIN(1,H21/100)))</f>
        <v>0</v>
      </c>
      <c r="F21" s="24" t="str">
        <f t="shared" si="1"/>
        <v>Not Started</v>
      </c>
      <c r="G21" s="20">
        <v>40.0</v>
      </c>
      <c r="H21" s="20">
        <v>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2" t="s">
        <v>24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8" t="s">
        <v>28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22" t="s">
        <v>30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8" t="s">
        <v>36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22" t="s">
        <v>39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8" t="s">
        <v>43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44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2" t="s">
        <v>48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8" t="s">
        <v>51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22" t="s">
        <v>54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2026-09-24T07:26:00Z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