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ka/+lVpPW7RABX05sZMsb4DvG6sslbjd1JbE/zL9BD0="/>
    </ext>
  </extLst>
</workbook>
</file>

<file path=xl/sharedStrings.xml><?xml version="1.0" encoding="utf-8"?>
<sst xmlns="http://schemas.openxmlformats.org/spreadsheetml/2006/main" count="86" uniqueCount="61">
  <si>
    <t>Mental Health Support OKR Tracker</t>
  </si>
  <si>
    <t>Editable OKR Template  ·  profit.co  ·  Education  ·  Operations  ·  Student Success</t>
  </si>
  <si>
    <t>Department:  Operations · Student Success</t>
  </si>
  <si>
    <t>Quarter:  Q4 2026</t>
  </si>
  <si>
    <t>Company:</t>
  </si>
  <si>
    <t>Overall OKR Score (auto-calculated)</t>
  </si>
  <si>
    <t>Department: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</si>
  <si>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</si>
  <si>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</si>
  <si>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</si>
  <si>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</si>
  <si>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</si>
  <si>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</si>
  <si>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</si>
  <si>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</si>
  <si>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</si>
  <si>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</si>
  <si>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</si>
  <si>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Connect students to support before well-being affects persistence</t>
  </si>
  <si>
    <t>Q4-2026</t>
  </si>
  <si>
    <t>Rachel Moore</t>
  </si>
  <si>
    <t xml:space="preserve">O1:  </t>
  </si>
  <si>
    <t>KR1.1   Increase share of at-risk students reached by proactive well-being outreach from 40% to 68%</t>
  </si>
  <si>
    <t>↑ Outreach reach</t>
  </si>
  <si>
    <t>KR1.1</t>
  </si>
  <si>
    <t>KR1.2   Reduce well-being-related stop-out rate (students citing mental health as a reason for leaving) from 9% to 4%</t>
  </si>
  <si>
    <t>James Carter</t>
  </si>
  <si>
    <t>↓ Stop-out rate</t>
  </si>
  <si>
    <t>KR1.3   Keep the average time to connect flagged students to a support resource at or below 3 business days</t>
  </si>
  <si>
    <t>Emily Walsh</t>
  </si>
  <si>
    <t>≤ Time to connect</t>
  </si>
  <si>
    <t>KR1.2</t>
  </si>
  <si>
    <t>O2:  Build a campus-wide support and referral network</t>
  </si>
  <si>
    <t>Daniel Brooks</t>
  </si>
  <si>
    <t>KR1.3</t>
  </si>
  <si>
    <t xml:space="preserve">O2:  </t>
  </si>
  <si>
    <t>KR2.1   Increase faculty and staff completion of mental health first-aid / gatekeeper training from 25% to 65%</t>
  </si>
  <si>
    <t>↑ Gatekeeper training</t>
  </si>
  <si>
    <t>KR2.2   Increase share of well-being referrals that receive a warm handoff (not just a referral) from 35% to 65%</t>
  </si>
  <si>
    <t>Laura Jensen</t>
  </si>
  <si>
    <t>↑ Warm handoff rate</t>
  </si>
  <si>
    <t>KR2.1</t>
  </si>
  <si>
    <t>KR2.3   Increase peer well-being program (wellness ambassadors) active volunteer rate from 8% to 22%</t>
  </si>
  <si>
    <t>Michael Turner</t>
  </si>
  <si>
    <t>↑ Peer volunteer rate</t>
  </si>
  <si>
    <t>KR2.2</t>
  </si>
  <si>
    <t>O3:  Strengthen well-being as a foundation for persistence</t>
  </si>
  <si>
    <t>Amanda Foster</t>
  </si>
  <si>
    <t>KR2.3</t>
  </si>
  <si>
    <t xml:space="preserve">O3:  </t>
  </si>
  <si>
    <t>KR3.1   Increase well-being check-in completion rate among first-year students from 30% to 60%</t>
  </si>
  <si>
    <t>↑ First-year check-ins</t>
  </si>
  <si>
    <t>KR3.2   Increase share of students who know how to access campus support when they need it from 55% to 80%</t>
  </si>
  <si>
    <t>Christopher Hall</t>
  </si>
  <si>
    <t>↑ Support-access awareness</t>
  </si>
  <si>
    <t>KR3.1</t>
  </si>
  <si>
    <t>KR3.3   Hold the one-year persistence rate of students who engaged well-being support at or above 84%</t>
  </si>
  <si>
    <t>Sarah Bennett</t>
  </si>
  <si>
    <t>≥ Support-engaged persistence</t>
  </si>
  <si>
    <t>KR3.2</t>
  </si>
  <si>
    <t>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</si>
</sst>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FEF9C3"/>
        <bgColor rgb="FFFEF9C3"/>
      </patternFill>
    </fill>
    <fill>
      <patternFill patternType="solid">
        <fgColor rgb="FF7C2D12"/>
        <bgColor rgb="FF7C2D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1" fillId="6" fontId="7" numFmtId="0" xfId="0" applyAlignment="1" applyBorder="1" applyFill="1" applyFont="1">
      <alignment horizontal="left" shrinkToFit="0" vertical="center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1"/>
    </xf>
    <xf borderId="4" fillId="8" fontId="10" numFmtId="0" xfId="0" applyAlignment="1" applyBorder="1" applyFill="1" applyFont="1">
      <alignment horizontal="center" shrinkToFit="0" vertical="center" wrapText="0"/>
    </xf>
    <xf borderId="4" fillId="8" fontId="10" numFmtId="0" xfId="0" applyAlignment="1" applyBorder="1" applyFill="1" applyFont="1">
      <alignment horizontal="left" shrinkToFit="0" vertical="center" wrapText="0"/>
    </xf>
    <xf borderId="4" fillId="8" fontId="15" numFmtId="0" xfId="0" applyAlignment="1" applyBorder="1" applyFill="1" applyFont="1">
      <alignment horizontal="left" shrinkToFit="0" vertical="center" wrapText="1"/>
    </xf>
    <xf borderId="4" fillId="8" fontId="12" numFmtId="9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2</v>
      </c>
      <c r="D3" s="2"/>
      <c r="E3" s="3"/>
      <c r="F3" s="5" t="s">
        <v>3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>
        <f>IFERROR(AVERAGE(E11,E12,E13,E15,E16,E17,E19,E20,E21),"")</f>
        <v>0.4944444444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0.5166666667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51.66666667</v>
      </c>
    </row>
    <row r="11" ht="18.0" customHeight="1">
      <c r="A11" s="19" t="s">
        <v>22</v>
      </c>
      <c r="B11" s="20" t="s">
        <v>19</v>
      </c>
      <c r="C11" s="21" t="s">
        <v>20</v>
      </c>
      <c r="D11" s="20" t="s">
        <v>23</v>
      </c>
      <c r="E11" s="23">
        <f>IF(H11="","",MAX(0,MIN(1,(H11-40)/(68-40))))</f>
        <v>0.61</v>
      </c>
      <c r="F11" s="24" t="str">
        <f t="shared" si="1"/>
        <v>On Track</v>
      </c>
      <c r="G11" s="20">
        <v>63.0</v>
      </c>
      <c r="H11" s="20">
        <v>57.08</v>
      </c>
    </row>
    <row r="12" ht="18.0" customHeight="1">
      <c r="A12" s="25" t="s">
        <v>25</v>
      </c>
      <c r="B12" s="26" t="s">
        <v>19</v>
      </c>
      <c r="C12" s="27" t="s">
        <v>26</v>
      </c>
      <c r="D12" s="26" t="s">
        <v>27</v>
      </c>
      <c r="E12" s="28">
        <f>IF(H12="","",MAX(0,MIN(1,(9-H12)/(9-4))))</f>
        <v>0.44</v>
      </c>
      <c r="F12" s="29" t="str">
        <f t="shared" si="1"/>
        <v>At Risk</v>
      </c>
      <c r="G12" s="26">
        <v>7.0</v>
      </c>
      <c r="H12" s="26">
        <v>6.8</v>
      </c>
    </row>
    <row r="13" ht="18.0" customHeight="1">
      <c r="A13" s="19" t="s">
        <v>28</v>
      </c>
      <c r="B13" s="20" t="s">
        <v>19</v>
      </c>
      <c r="C13" s="21" t="s">
        <v>29</v>
      </c>
      <c r="D13" s="20" t="s">
        <v>30</v>
      </c>
      <c r="E13" s="23">
        <f>IF(H13="","",IFERROR(MAX(0,MIN(1,3/H13)),""))</f>
        <v>0.5</v>
      </c>
      <c r="F13" s="24" t="str">
        <f t="shared" si="1"/>
        <v>At Risk</v>
      </c>
      <c r="G13" s="20">
        <v>5.0</v>
      </c>
      <c r="H13" s="20">
        <v>6.0</v>
      </c>
    </row>
    <row r="14" ht="19.5" customHeight="1">
      <c r="A14" s="12" t="s">
        <v>32</v>
      </c>
      <c r="B14" s="13" t="s">
        <v>19</v>
      </c>
      <c r="C14" s="14" t="s">
        <v>33</v>
      </c>
      <c r="D14" s="15"/>
      <c r="E14" s="16">
        <f>IFERROR(AVERAGE(E15,E16,E17),"")</f>
        <v>0.4333333333</v>
      </c>
      <c r="F14" s="17" t="str">
        <f t="shared" si="1"/>
        <v>At Risk</v>
      </c>
      <c r="G14" s="17">
        <v>100.0</v>
      </c>
      <c r="H14" s="18">
        <f>IFERROR(AVERAGE(E15,E16,E17)*100,"")</f>
        <v>43.33333333</v>
      </c>
    </row>
    <row r="15" ht="18.0" customHeight="1">
      <c r="A15" s="25" t="s">
        <v>36</v>
      </c>
      <c r="B15" s="26" t="s">
        <v>19</v>
      </c>
      <c r="C15" s="27" t="s">
        <v>33</v>
      </c>
      <c r="D15" s="26" t="s">
        <v>37</v>
      </c>
      <c r="E15" s="28">
        <f>IF(H15="","",MAX(0,MIN(1,(H15-25)/(65-25))))</f>
        <v>0.45</v>
      </c>
      <c r="F15" s="29" t="str">
        <f t="shared" si="1"/>
        <v>At Risk</v>
      </c>
      <c r="G15" s="26">
        <v>55.0</v>
      </c>
      <c r="H15" s="26">
        <v>43.0</v>
      </c>
    </row>
    <row r="16" ht="18.0" customHeight="1">
      <c r="A16" s="19" t="s">
        <v>38</v>
      </c>
      <c r="B16" s="20" t="s">
        <v>19</v>
      </c>
      <c r="C16" s="21" t="s">
        <v>39</v>
      </c>
      <c r="D16" s="20" t="s">
        <v>40</v>
      </c>
      <c r="E16" s="23">
        <f>IF(H16="","",MAX(0,MIN(1,(H16-35)/(65-35))))</f>
        <v>0.22</v>
      </c>
      <c r="F16" s="24" t="str">
        <f t="shared" si="1"/>
        <v>In Trouble</v>
      </c>
      <c r="G16" s="20">
        <v>55.0</v>
      </c>
      <c r="H16" s="20">
        <v>41.6</v>
      </c>
    </row>
    <row r="17" ht="18.0" customHeight="1">
      <c r="A17" s="25" t="s">
        <v>42</v>
      </c>
      <c r="B17" s="26" t="s">
        <v>19</v>
      </c>
      <c r="C17" s="27" t="s">
        <v>43</v>
      </c>
      <c r="D17" s="26" t="s">
        <v>44</v>
      </c>
      <c r="E17" s="28">
        <f>IF(H17="","",MAX(0,MIN(1,(H17-8)/(22-8))))</f>
        <v>0.63</v>
      </c>
      <c r="F17" s="29" t="str">
        <f t="shared" si="1"/>
        <v>On Track</v>
      </c>
      <c r="G17" s="26">
        <v>18.0</v>
      </c>
      <c r="H17" s="26">
        <v>16.82</v>
      </c>
    </row>
    <row r="18" ht="19.5" customHeight="1">
      <c r="A18" s="12" t="s">
        <v>46</v>
      </c>
      <c r="B18" s="13" t="s">
        <v>19</v>
      </c>
      <c r="C18" s="14" t="s">
        <v>47</v>
      </c>
      <c r="D18" s="15"/>
      <c r="E18" s="16">
        <f>IFERROR(AVERAGE(E19,E20,E21),"")</f>
        <v>0.5333333333</v>
      </c>
      <c r="F18" s="17" t="str">
        <f t="shared" si="1"/>
        <v>At Risk</v>
      </c>
      <c r="G18" s="17">
        <v>100.0</v>
      </c>
      <c r="H18" s="18">
        <f>IFERROR(AVERAGE(E19,E20,E21)*100,"")</f>
        <v>53.33333333</v>
      </c>
    </row>
    <row r="19" ht="18.0" customHeight="1">
      <c r="A19" s="19" t="s">
        <v>50</v>
      </c>
      <c r="B19" s="20" t="s">
        <v>19</v>
      </c>
      <c r="C19" s="21" t="s">
        <v>47</v>
      </c>
      <c r="D19" s="20" t="s">
        <v>51</v>
      </c>
      <c r="E19" s="23">
        <f>IF(H19="","",MAX(0,MIN(1,(H19-30)/(60-30))))</f>
        <v>0.6</v>
      </c>
      <c r="F19" s="24" t="str">
        <f t="shared" si="1"/>
        <v>On Track</v>
      </c>
      <c r="G19" s="20">
        <v>52.0</v>
      </c>
      <c r="H19" s="20">
        <v>48.0</v>
      </c>
    </row>
    <row r="20" ht="18.0" customHeight="1">
      <c r="A20" s="25" t="s">
        <v>52</v>
      </c>
      <c r="B20" s="26" t="s">
        <v>19</v>
      </c>
      <c r="C20" s="27" t="s">
        <v>53</v>
      </c>
      <c r="D20" s="26" t="s">
        <v>54</v>
      </c>
      <c r="E20" s="28">
        <f>IF(H20="","",MAX(0,MIN(1,(H20-55)/(80-55))))</f>
        <v>0</v>
      </c>
      <c r="F20" s="29" t="str">
        <f t="shared" si="1"/>
        <v>Not Started</v>
      </c>
      <c r="G20" s="26">
        <v>72.0</v>
      </c>
      <c r="H20" s="26">
        <v>55.0</v>
      </c>
    </row>
    <row r="21" ht="18.0" customHeight="1">
      <c r="A21" s="19" t="s">
        <v>56</v>
      </c>
      <c r="B21" s="20" t="s">
        <v>19</v>
      </c>
      <c r="C21" s="21" t="s">
        <v>57</v>
      </c>
      <c r="D21" s="20" t="s">
        <v>58</v>
      </c>
      <c r="E21" s="23">
        <f>IF(H21="","",MAX(0,MIN(1,H21/84)))</f>
        <v>1</v>
      </c>
      <c r="F21" s="24" t="str">
        <f t="shared" si="1"/>
        <v>Completed</v>
      </c>
      <c r="G21" s="20">
        <v>80.0</v>
      </c>
      <c r="H21" s="20">
        <v>84.0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4</v>
      </c>
      <c r="B3" s="3"/>
      <c r="C3" s="5" t="s">
        <v>6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5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2" t="s">
        <v>24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30" t="s">
        <v>31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22" t="s">
        <v>34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35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30" t="s">
        <v>41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22" t="s">
        <v>45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30" t="s">
        <v>48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2" t="s">
        <v>49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2" t="s">
        <v>55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30" t="s">
        <v>59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22" t="s">
        <v>60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2026-09-24T07:32:46Z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