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01pD3snFSYJbv/PiJJ/73X4N4L0ChYNTk4+Zuc1lFDE="/>
    </ext>
  </extLst>
</workbook>
</file>

<file path=xl/sharedStrings.xml><?xml version="1.0" encoding="utf-8"?>
<sst xmlns="http://schemas.openxmlformats.org/spreadsheetml/2006/main" count="86" uniqueCount="61">
  <si>
    <t>Anti-corruption OKR Tracker</t>
  </si>
  <si>
    <t>Editable OKR Template  ·  profit.co  ·  Government / Public Sector  ·  Operations · Compliance</t>
  </si>
  <si>
    <t>Company:</t>
  </si>
  <si>
    <t>Department:  Operations · Compliance</t>
  </si>
  <si>
    <t>Department:</t>
  </si>
  <si>
    <t>Quarter:  Q4 2026</t>
  </si>
  <si>
    <t>Quarter:</t>
  </si>
  <si>
    <t>Overall OKR Score (auto-calculated)</t>
  </si>
  <si>
    <t>ℹ  Enter your objective text in the O1/O2/O3 rows. Fill in each KR row with Name, Owner, Type, Plan, and Actual — Progress and Lifecycle Status calculate automatically.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</si>
  <si>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                                                     "                                                        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</si>
  <si>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</si>
  <si>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</si>
  <si>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</si>
  <si>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</si>
  <si>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</si>
  <si>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</si>
  <si>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</si>
  <si>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</si>
  <si>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</si>
  <si>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>O1:  Assess corruption risk and enforce declarations</t>
  </si>
  <si>
    <t>Q4-2026</t>
  </si>
  <si>
    <t>Sarah Whitfield</t>
  </si>
  <si>
    <t>KR1.1   Increase corruption risk assessments completed across departments from 48% to 88%</t>
  </si>
  <si>
    <t>KR1.1</t>
  </si>
  <si>
    <t>↑ Risk assessments</t>
  </si>
  <si>
    <t>KR1.2   Increase gift and hospitality declarations submitted from 56% to 95%</t>
  </si>
  <si>
    <t>David Coleman</t>
  </si>
  <si>
    <t>↑ Declarations submitted</t>
  </si>
  <si>
    <t>KR1.2</t>
  </si>
  <si>
    <t>KR1.3</t>
  </si>
  <si>
    <t>KR1.3   Increase whistleblower reports resolved within timeline from 44% to 82%</t>
  </si>
  <si>
    <t>Laura Bennett</t>
  </si>
  <si>
    <t>↑ Timely resolution</t>
  </si>
  <si>
    <t xml:space="preserve">O2:  </t>
  </si>
  <si>
    <t>O2:  Close investigations and build integrity capability</t>
  </si>
  <si>
    <t>Mark Donovan</t>
  </si>
  <si>
    <t>KR2.1</t>
  </si>
  <si>
    <t>KR2.1   Reduce unresolved integrity investigations from 32 to 10</t>
  </si>
  <si>
    <t>↓ Unresolved investigations</t>
  </si>
  <si>
    <t>KR2.2</t>
  </si>
  <si>
    <t>KR2.2   Hold staff anti-corruption training completion at or above 96%</t>
  </si>
  <si>
    <t>KR2.3</t>
  </si>
  <si>
    <t>Emily Harper</t>
  </si>
  <si>
    <t>≥ Training completion</t>
  </si>
  <si>
    <t xml:space="preserve">O3:  </t>
  </si>
  <si>
    <t>KR2.3   Increase high-risk roles with completed integrity vetting from 50% to 90%</t>
  </si>
  <si>
    <t>Thomas Reed</t>
  </si>
  <si>
    <t>↑ Integrity vetting</t>
  </si>
  <si>
    <t>O3:  Speed complaint resolution and embed controls</t>
  </si>
  <si>
    <t>Rebecca Shaw</t>
  </si>
  <si>
    <t>KR3.1</t>
  </si>
  <si>
    <t>KR3.1   Keep average corruption complaint resolution time at or below 18 business days</t>
  </si>
  <si>
    <t>≤ Resolution time</t>
  </si>
  <si>
    <t>KR3.2</t>
  </si>
  <si>
    <t>KR3.2   Increase procurement processes with anti-corruption controls from 54% to 90%</t>
  </si>
  <si>
    <t>Andrew Fletcher</t>
  </si>
  <si>
    <t>↑ Controlled processes</t>
  </si>
  <si>
    <t>KR3.3</t>
  </si>
  <si>
    <t>KR3.3   Increase conflict-of-interest disclosures reviewed and cleared from 58% to 92%</t>
  </si>
  <si>
    <t>Nicole Barrett</t>
  </si>
  <si>
    <t>↑ Disclosures cleared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</si>
</sst>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4F46E5"/>
      <name val="Arial"/>
    </font>
    <font/>
    <font>
      <sz val="9.0"/>
      <color rgb="FF6366F1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4F46E5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4F46E5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4F46E5"/>
      <name val="Arial"/>
    </font>
    <font>
      <b/>
      <sz val="8.0"/>
      <color rgb="FF374151"/>
      <name val="Arial"/>
    </font>
    <font>
      <sz val="8.0"/>
      <color rgb="FF111827"/>
      <name val="Arial"/>
    </font>
    <font>
      <sz val="8.0"/>
      <color rgb="FF9CA3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EF2FF"/>
        <bgColor rgb="FFEEF2FF"/>
      </patternFill>
    </fill>
    <fill>
      <patternFill patternType="solid">
        <fgColor rgb="FFF8FAFC"/>
        <bgColor rgb="FFF8FAFC"/>
      </patternFill>
    </fill>
    <fill>
      <patternFill patternType="solid">
        <fgColor rgb="FFC7D2FE"/>
        <bgColor rgb="FFC7D2FE"/>
      </patternFill>
    </fill>
    <fill>
      <patternFill patternType="solid">
        <fgColor rgb="FFFEF9C3"/>
        <bgColor rgb="FFFEF9C3"/>
      </patternFill>
    </fill>
    <fill>
      <patternFill patternType="solid">
        <fgColor rgb="FF312E81"/>
        <bgColor rgb="FF312E81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5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5" numFmtId="0" xfId="0" applyAlignment="1" applyBorder="1" applyFill="1" applyFont="1">
      <alignment horizontal="left" shrinkToFit="0" vertical="center" wrapText="1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3</v>
      </c>
      <c r="D3" s="2"/>
      <c r="E3" s="3"/>
      <c r="F3" s="5" t="s">
        <v>5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>
        <f>IFERROR(AVERAGE(E11,E12,E13,E15,E16,E17,E19,E20,E21),"")</f>
        <v>0.489040404</v>
      </c>
      <c r="F5" s="2"/>
      <c r="G5" s="2"/>
      <c r="H5" s="3"/>
    </row>
    <row r="6" ht="4.5" customHeight="1"/>
    <row r="7" ht="20.25" customHeight="1">
      <c r="A7" s="9" t="s">
        <v>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 t="s">
        <v>20</v>
      </c>
      <c r="C10" s="14" t="s">
        <v>21</v>
      </c>
      <c r="D10" s="15"/>
      <c r="E10" s="16">
        <f>IFERROR(AVERAGE(E11,E12,E13),"")</f>
        <v>0.42</v>
      </c>
      <c r="F10" s="17" t="str">
        <f t="shared" ref="F10:F21" si="1">IF(E10="","",IF(E10&lt;=0,"Not Started",IF(E10&gt;=1,"Completed",IF(E10&gt;=0.6,"On Track",IF(E10&gt;=0.3,"At Risk","In Trouble")))))</f>
        <v>At Risk</v>
      </c>
      <c r="G10" s="17">
        <v>100.0</v>
      </c>
      <c r="H10" s="18">
        <f>IFERROR(AVERAGE(E11,E12,E13)*100,"")</f>
        <v>42</v>
      </c>
    </row>
    <row r="11" ht="18.0" customHeight="1">
      <c r="A11" s="19" t="s">
        <v>22</v>
      </c>
      <c r="B11" s="20" t="s">
        <v>20</v>
      </c>
      <c r="C11" s="22" t="s">
        <v>21</v>
      </c>
      <c r="D11" s="20" t="s">
        <v>24</v>
      </c>
      <c r="E11" s="23">
        <f>IF(H11="","",MAX(0,MIN(1,(H11-(48))/((88)-(48)))))</f>
        <v>0.62</v>
      </c>
      <c r="F11" s="24" t="str">
        <f t="shared" si="1"/>
        <v>On Track</v>
      </c>
      <c r="G11" s="20">
        <v>82.0</v>
      </c>
      <c r="H11" s="20">
        <v>72.8</v>
      </c>
    </row>
    <row r="12" ht="18.0" customHeight="1">
      <c r="A12" s="25" t="s">
        <v>25</v>
      </c>
      <c r="B12" s="26" t="s">
        <v>20</v>
      </c>
      <c r="C12" s="27" t="s">
        <v>26</v>
      </c>
      <c r="D12" s="26" t="s">
        <v>27</v>
      </c>
      <c r="E12" s="29">
        <f>IF(H12="","",MAX(0,MIN(1,(H12-(56))/((95)-(56)))))</f>
        <v>0.44</v>
      </c>
      <c r="F12" s="30" t="str">
        <f t="shared" si="1"/>
        <v>At Risk</v>
      </c>
      <c r="G12" s="26">
        <v>88.0</v>
      </c>
      <c r="H12" s="26">
        <v>73.16</v>
      </c>
    </row>
    <row r="13" ht="18.0" customHeight="1">
      <c r="A13" s="19" t="s">
        <v>30</v>
      </c>
      <c r="B13" s="20" t="s">
        <v>20</v>
      </c>
      <c r="C13" s="22" t="s">
        <v>31</v>
      </c>
      <c r="D13" s="20" t="s">
        <v>32</v>
      </c>
      <c r="E13" s="23">
        <f>IF(H13="","",MAX(0,MIN(1,(H13-(44))/((82)-(44)))))</f>
        <v>0.2</v>
      </c>
      <c r="F13" s="24" t="str">
        <f t="shared" si="1"/>
        <v>In Trouble</v>
      </c>
      <c r="G13" s="20">
        <v>74.0</v>
      </c>
      <c r="H13" s="20">
        <v>51.6</v>
      </c>
    </row>
    <row r="14" ht="19.5" customHeight="1">
      <c r="A14" s="12" t="s">
        <v>34</v>
      </c>
      <c r="B14" s="13" t="s">
        <v>20</v>
      </c>
      <c r="C14" s="14" t="s">
        <v>35</v>
      </c>
      <c r="D14" s="15"/>
      <c r="E14" s="16">
        <f>IFERROR(AVERAGE(E15,E16,E17),"")</f>
        <v>0.6787878788</v>
      </c>
      <c r="F14" s="17" t="str">
        <f t="shared" si="1"/>
        <v>On Track</v>
      </c>
      <c r="G14" s="17">
        <v>100.0</v>
      </c>
      <c r="H14" s="18">
        <f>IFERROR(AVERAGE(E15,E16,E17)*100,"")</f>
        <v>67.87878788</v>
      </c>
    </row>
    <row r="15" ht="18.0" customHeight="1">
      <c r="A15" s="25" t="s">
        <v>37</v>
      </c>
      <c r="B15" s="26" t="s">
        <v>20</v>
      </c>
      <c r="C15" s="27" t="s">
        <v>35</v>
      </c>
      <c r="D15" s="26" t="s">
        <v>38</v>
      </c>
      <c r="E15" s="29">
        <f>IF(H15="","",MAX(0,MIN(1,((32)-H15)/((32)-(10)))))</f>
        <v>0.6363636364</v>
      </c>
      <c r="F15" s="30" t="str">
        <f t="shared" si="1"/>
        <v>On Track</v>
      </c>
      <c r="G15" s="26">
        <v>22.0</v>
      </c>
      <c r="H15" s="26">
        <v>18.0</v>
      </c>
    </row>
    <row r="16" ht="18.0" customHeight="1">
      <c r="A16" s="19" t="s">
        <v>40</v>
      </c>
      <c r="B16" s="20" t="s">
        <v>20</v>
      </c>
      <c r="C16" s="22" t="s">
        <v>42</v>
      </c>
      <c r="D16" s="20" t="s">
        <v>43</v>
      </c>
      <c r="E16" s="23">
        <f>IF(H16="","",MAX(0,MIN(1,H16/96)))</f>
        <v>1</v>
      </c>
      <c r="F16" s="24" t="str">
        <f t="shared" si="1"/>
        <v>Completed</v>
      </c>
      <c r="G16" s="20">
        <v>90.0</v>
      </c>
      <c r="H16" s="20">
        <v>96.0</v>
      </c>
    </row>
    <row r="17" ht="18.0" customHeight="1">
      <c r="A17" s="25" t="s">
        <v>45</v>
      </c>
      <c r="B17" s="26" t="s">
        <v>20</v>
      </c>
      <c r="C17" s="27" t="s">
        <v>46</v>
      </c>
      <c r="D17" s="26" t="s">
        <v>47</v>
      </c>
      <c r="E17" s="29">
        <f>IF(H17="","",MAX(0,MIN(1,(H17-(50))/((90)-(50)))))</f>
        <v>0.4</v>
      </c>
      <c r="F17" s="30" t="str">
        <f t="shared" si="1"/>
        <v>At Risk</v>
      </c>
      <c r="G17" s="26">
        <v>82.0</v>
      </c>
      <c r="H17" s="26">
        <v>66.0</v>
      </c>
    </row>
    <row r="18" ht="19.5" customHeight="1">
      <c r="A18" s="12" t="s">
        <v>48</v>
      </c>
      <c r="B18" s="13" t="s">
        <v>20</v>
      </c>
      <c r="C18" s="14" t="s">
        <v>49</v>
      </c>
      <c r="D18" s="15"/>
      <c r="E18" s="16">
        <f>IFERROR(AVERAGE(E19,E20,E21),"")</f>
        <v>0.3683333333</v>
      </c>
      <c r="F18" s="17" t="str">
        <f t="shared" si="1"/>
        <v>At Risk</v>
      </c>
      <c r="G18" s="17">
        <v>100.0</v>
      </c>
      <c r="H18" s="18">
        <f>IFERROR(AVERAGE(E19,E20,E21)*100,"")</f>
        <v>36.83333333</v>
      </c>
    </row>
    <row r="19" ht="18.0" customHeight="1">
      <c r="A19" s="19" t="s">
        <v>51</v>
      </c>
      <c r="B19" s="20" t="s">
        <v>20</v>
      </c>
      <c r="C19" s="22" t="s">
        <v>49</v>
      </c>
      <c r="D19" s="20" t="s">
        <v>52</v>
      </c>
      <c r="E19" s="23">
        <f>IF(H19="","",IFERROR(MAX(0,MIN(1,18/H19)),""))</f>
        <v>0.5</v>
      </c>
      <c r="F19" s="24" t="str">
        <f t="shared" si="1"/>
        <v>At Risk</v>
      </c>
      <c r="G19" s="20">
        <v>26.0</v>
      </c>
      <c r="H19" s="20">
        <v>36.0</v>
      </c>
    </row>
    <row r="20" ht="18.0" customHeight="1">
      <c r="A20" s="25" t="s">
        <v>54</v>
      </c>
      <c r="B20" s="26" t="s">
        <v>20</v>
      </c>
      <c r="C20" s="27" t="s">
        <v>55</v>
      </c>
      <c r="D20" s="26" t="s">
        <v>56</v>
      </c>
      <c r="E20" s="29">
        <f>IF(H20="","",MAX(0,MIN(1,(H20-(54))/((90)-(54)))))</f>
        <v>0.605</v>
      </c>
      <c r="F20" s="30" t="str">
        <f t="shared" si="1"/>
        <v>On Track</v>
      </c>
      <c r="G20" s="26">
        <v>84.0</v>
      </c>
      <c r="H20" s="26">
        <v>75.78</v>
      </c>
    </row>
    <row r="21" ht="18.0" customHeight="1">
      <c r="A21" s="19" t="s">
        <v>58</v>
      </c>
      <c r="B21" s="20" t="s">
        <v>20</v>
      </c>
      <c r="C21" s="22" t="s">
        <v>59</v>
      </c>
      <c r="D21" s="20" t="s">
        <v>60</v>
      </c>
      <c r="E21" s="23">
        <f>IF(H21="","",MAX(0,MIN(1,(H21-(58))/((92)-(58)))))</f>
        <v>0</v>
      </c>
      <c r="F21" s="24" t="str">
        <f t="shared" si="1"/>
        <v>Not Started</v>
      </c>
      <c r="G21" s="20">
        <v>84.0</v>
      </c>
      <c r="H21" s="20">
        <v>58.0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4</v>
      </c>
      <c r="D3" s="2"/>
      <c r="E3" s="3"/>
      <c r="F3" s="5" t="s">
        <v>6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21" t="s">
        <v>23</v>
      </c>
      <c r="B11" s="20"/>
      <c r="C11" s="22"/>
      <c r="D11" s="20"/>
      <c r="E11" s="23" t="str">
        <f t="shared" ref="E11:E13" si="2">IF(OR(G11="",H11=""),"",MAX(0,MIN(1,H11/G11)))</f>
        <v/>
      </c>
      <c r="F11" s="24" t="str">
        <f t="shared" si="1"/>
        <v/>
      </c>
      <c r="G11" s="20"/>
      <c r="H11" s="20"/>
    </row>
    <row r="12" ht="18.0" customHeight="1">
      <c r="A12" s="28" t="s">
        <v>28</v>
      </c>
      <c r="B12" s="26"/>
      <c r="C12" s="27"/>
      <c r="D12" s="26"/>
      <c r="E12" s="29" t="str">
        <f t="shared" si="2"/>
        <v/>
      </c>
      <c r="F12" s="30" t="str">
        <f t="shared" si="1"/>
        <v/>
      </c>
      <c r="G12" s="26"/>
      <c r="H12" s="26"/>
    </row>
    <row r="13" ht="18.0" customHeight="1">
      <c r="A13" s="21" t="s">
        <v>29</v>
      </c>
      <c r="B13" s="20"/>
      <c r="C13" s="22"/>
      <c r="D13" s="20"/>
      <c r="E13" s="23" t="str">
        <f t="shared" si="2"/>
        <v/>
      </c>
      <c r="F13" s="24" t="str">
        <f t="shared" si="1"/>
        <v/>
      </c>
      <c r="G13" s="20"/>
      <c r="H13" s="20"/>
    </row>
    <row r="14" ht="19.5" customHeight="1">
      <c r="A14" s="12" t="s">
        <v>33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8" t="s">
        <v>36</v>
      </c>
      <c r="B15" s="26"/>
      <c r="C15" s="27"/>
      <c r="D15" s="26"/>
      <c r="E15" s="29" t="str">
        <f t="shared" ref="E15:E17" si="3">IF(OR(G15="",H15=""),"",MAX(0,MIN(1,H15/G15)))</f>
        <v/>
      </c>
      <c r="F15" s="30" t="str">
        <f t="shared" si="1"/>
        <v/>
      </c>
      <c r="G15" s="26"/>
      <c r="H15" s="26"/>
    </row>
    <row r="16" ht="18.0" customHeight="1">
      <c r="A16" s="21" t="s">
        <v>39</v>
      </c>
      <c r="B16" s="20"/>
      <c r="C16" s="22"/>
      <c r="D16" s="20"/>
      <c r="E16" s="23" t="str">
        <f t="shared" si="3"/>
        <v/>
      </c>
      <c r="F16" s="24" t="str">
        <f t="shared" si="1"/>
        <v/>
      </c>
      <c r="G16" s="20"/>
      <c r="H16" s="20"/>
    </row>
    <row r="17" ht="18.0" customHeight="1">
      <c r="A17" s="28" t="s">
        <v>41</v>
      </c>
      <c r="B17" s="26"/>
      <c r="C17" s="27"/>
      <c r="D17" s="26"/>
      <c r="E17" s="29" t="str">
        <f t="shared" si="3"/>
        <v/>
      </c>
      <c r="F17" s="30" t="str">
        <f t="shared" si="1"/>
        <v/>
      </c>
      <c r="G17" s="26"/>
      <c r="H17" s="26"/>
    </row>
    <row r="18" ht="19.5" customHeight="1">
      <c r="A18" s="12" t="s">
        <v>44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21" t="s">
        <v>50</v>
      </c>
      <c r="B19" s="20"/>
      <c r="C19" s="22"/>
      <c r="D19" s="20"/>
      <c r="E19" s="23" t="str">
        <f t="shared" ref="E19:E21" si="4">IF(OR(G19="",H19=""),"",MAX(0,MIN(1,H19/G19)))</f>
        <v/>
      </c>
      <c r="F19" s="24" t="str">
        <f t="shared" si="1"/>
        <v/>
      </c>
      <c r="G19" s="20"/>
      <c r="H19" s="20"/>
    </row>
    <row r="20" ht="18.0" customHeight="1">
      <c r="A20" s="28" t="s">
        <v>53</v>
      </c>
      <c r="B20" s="26"/>
      <c r="C20" s="27"/>
      <c r="D20" s="26"/>
      <c r="E20" s="29" t="str">
        <f t="shared" si="4"/>
        <v/>
      </c>
      <c r="F20" s="30" t="str">
        <f t="shared" si="1"/>
        <v/>
      </c>
      <c r="G20" s="26"/>
      <c r="H20" s="26"/>
    </row>
    <row r="21" ht="18.0" customHeight="1">
      <c r="A21" s="21" t="s">
        <v>57</v>
      </c>
      <c r="B21" s="20"/>
      <c r="C21" s="22"/>
      <c r="D21" s="20"/>
      <c r="E21" s="23" t="str">
        <f t="shared" si="4"/>
        <v/>
      </c>
      <c r="F21" s="24" t="str">
        <f t="shared" si="1"/>
        <v/>
      </c>
      <c r="G21" s="20"/>
      <c r="H21" s="20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2026-09-24T12:42:17Z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