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Tx4QHiQdznOzkd7Ysclt4Np5l5v3H5wQEq+5KaGbd24="/>
    </ext>
  </extLst>
</workbook>
</file>

<file path=xl/sharedStrings.xml><?xml version="1.0" encoding="utf-8"?>
<sst xmlns="http://schemas.openxmlformats.org/spreadsheetml/2006/main" count="86" uniqueCount="61">
  <si>
    <t>Government Audit OKR Tracker</t>
  </si>
  <si>
    <t>Editable OKR Template  ·  profit.co  ·  Government / Public Sector  ·  Operations · Compliance</t>
  </si>
  <si>
    <t>Company:</t>
  </si>
  <si>
    <t>Department:  Operations · Compliance</t>
  </si>
  <si>
    <t>Department:</t>
  </si>
  <si>
    <t>Quarter:  Q4 2026</t>
  </si>
  <si>
    <t>Quarter: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</si>
  <si>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</si>
  <si>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</si>
  <si>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</si>
  <si>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</si>
  <si>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</si>
  <si>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</si>
  <si>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</si>
  <si>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</si>
  <si>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</si>
  <si>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</si>
  <si>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</si>
  <si>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</si>
  <si>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>O1:  Complete the audit plan and act on recommendations</t>
  </si>
  <si>
    <t>Q4-2026</t>
  </si>
  <si>
    <t>Sarah Whitfield</t>
  </si>
  <si>
    <t>KR1.1</t>
  </si>
  <si>
    <t>KR1.2</t>
  </si>
  <si>
    <t>KR1.1   Increase internal audit plan completion rate from 58% to 90%</t>
  </si>
  <si>
    <t>↑ Plan completion</t>
  </si>
  <si>
    <t>KR1.2   Increase audit recommendation implementation rate from 44% to 78%</t>
  </si>
  <si>
    <t>KR1.3</t>
  </si>
  <si>
    <t>David Coleman</t>
  </si>
  <si>
    <t>↑ Recommendation implementation</t>
  </si>
  <si>
    <t xml:space="preserve">O2:  </t>
  </si>
  <si>
    <t>KR1.3   Reduce overdue audit action items from 62 to 20</t>
  </si>
  <si>
    <t>Laura Bennett</t>
  </si>
  <si>
    <t>↓ Overdue action items</t>
  </si>
  <si>
    <t>KR2.1</t>
  </si>
  <si>
    <t>O2:  Improve audit cycle speed and risk coverage</t>
  </si>
  <si>
    <t>Mark Donovan</t>
  </si>
  <si>
    <t>KR2.1   Keep average audit cycle completion time at or below 30 days</t>
  </si>
  <si>
    <t>≤ Audit cycle time</t>
  </si>
  <si>
    <t>KR2.2</t>
  </si>
  <si>
    <t>KR2.3</t>
  </si>
  <si>
    <t xml:space="preserve">O3:  </t>
  </si>
  <si>
    <t>KR2.2   Increase high-risk audit areas covered annually from 60% to 95%</t>
  </si>
  <si>
    <t>Emily Harper</t>
  </si>
  <si>
    <t>↑ High-risk coverage</t>
  </si>
  <si>
    <t>KR3.1</t>
  </si>
  <si>
    <t>KR2.3   Reduce repeat audit finding recurrence rate from 34% to 12%</t>
  </si>
  <si>
    <t>Thomas Reed</t>
  </si>
  <si>
    <t>↓ Repeat findings</t>
  </si>
  <si>
    <t>KR3.2</t>
  </si>
  <si>
    <t>KR3.3</t>
  </si>
  <si>
    <t>O3:  Close findings on time and strengthen audit capability</t>
  </si>
  <si>
    <t>Rebecca Shaw</t>
  </si>
  <si>
    <t>KR3.1   Increase audit finding closure within agreed timeline from 52% to 85%</t>
  </si>
  <si>
    <t>↑ On-time closure</t>
  </si>
  <si>
    <t>KR3.2   Increase management response to audit reports within 15 days from 48% to 88%</t>
  </si>
  <si>
    <t>Andrew Fletcher</t>
  </si>
  <si>
    <t>↑ Management response</t>
  </si>
  <si>
    <t>KR3.3   Hold auditors with current professional certification at or above 95%</t>
  </si>
  <si>
    <t>Nicole Barrett</t>
  </si>
  <si>
    <t>≥ Certified auditors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</si>
</sst>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0.4863776964</v>
      </c>
      <c r="F5" s="2"/>
      <c r="G5" s="2"/>
      <c r="H5" s="3"/>
    </row>
    <row r="6" ht="4.5" customHeight="1"/>
    <row r="7" ht="20.25" customHeight="1">
      <c r="A7" s="15" t="s">
        <v>18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19</v>
      </c>
      <c r="B10" s="12" t="s">
        <v>20</v>
      </c>
      <c r="C10" s="13" t="s">
        <v>21</v>
      </c>
      <c r="D10" s="14"/>
      <c r="E10" s="16">
        <f>IFERROR(AVERAGE(E11,E12,E13),"")</f>
        <v>0.3968253968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39.68253968</v>
      </c>
    </row>
    <row r="11" ht="18.0" customHeight="1">
      <c r="A11" s="27" t="s">
        <v>24</v>
      </c>
      <c r="B11" s="20" t="s">
        <v>20</v>
      </c>
      <c r="C11" s="21" t="s">
        <v>21</v>
      </c>
      <c r="D11" s="20" t="s">
        <v>25</v>
      </c>
      <c r="E11" s="22">
        <f>IF(H11="","",MAX(0,MIN(1,(H11-(58))/((90)-(58)))))</f>
        <v>0.62</v>
      </c>
      <c r="F11" s="23" t="str">
        <f t="shared" si="1"/>
        <v>On Track</v>
      </c>
      <c r="G11" s="20">
        <v>84.0</v>
      </c>
      <c r="H11" s="20">
        <v>77.84</v>
      </c>
    </row>
    <row r="12" ht="18.0" customHeight="1">
      <c r="A12" s="30" t="s">
        <v>26</v>
      </c>
      <c r="B12" s="25" t="s">
        <v>20</v>
      </c>
      <c r="C12" s="26" t="s">
        <v>28</v>
      </c>
      <c r="D12" s="25" t="s">
        <v>29</v>
      </c>
      <c r="E12" s="28">
        <f>IF(H12="","",MAX(0,MIN(1,(H12-(44))/((78)-(44)))))</f>
        <v>0.38</v>
      </c>
      <c r="F12" s="29" t="str">
        <f t="shared" si="1"/>
        <v>At Risk</v>
      </c>
      <c r="G12" s="25">
        <v>72.0</v>
      </c>
      <c r="H12" s="25">
        <v>56.92</v>
      </c>
    </row>
    <row r="13" ht="18.0" customHeight="1">
      <c r="A13" s="27" t="s">
        <v>31</v>
      </c>
      <c r="B13" s="20" t="s">
        <v>20</v>
      </c>
      <c r="C13" s="21" t="s">
        <v>32</v>
      </c>
      <c r="D13" s="20" t="s">
        <v>33</v>
      </c>
      <c r="E13" s="22">
        <f>IF(H13="","",MAX(0,MIN(1,((62)-H13)/((62)-(20)))))</f>
        <v>0.1904761905</v>
      </c>
      <c r="F13" s="23" t="str">
        <f t="shared" si="1"/>
        <v>In Trouble</v>
      </c>
      <c r="G13" s="20">
        <v>44.0</v>
      </c>
      <c r="H13" s="20">
        <v>54.0</v>
      </c>
    </row>
    <row r="14" ht="19.5" customHeight="1">
      <c r="A14" s="11" t="s">
        <v>35</v>
      </c>
      <c r="B14" s="12" t="s">
        <v>20</v>
      </c>
      <c r="C14" s="13" t="s">
        <v>36</v>
      </c>
      <c r="D14" s="14"/>
      <c r="E14" s="16">
        <f>IFERROR(AVERAGE(E15,E16,E17),"")</f>
        <v>0.5223076923</v>
      </c>
      <c r="F14" s="17" t="str">
        <f t="shared" si="1"/>
        <v>At Risk</v>
      </c>
      <c r="G14" s="17">
        <v>100.0</v>
      </c>
      <c r="H14" s="18">
        <f>IFERROR(AVERAGE(E15,E16,E17)*100,"")</f>
        <v>52.23076923</v>
      </c>
    </row>
    <row r="15" ht="18.0" customHeight="1">
      <c r="A15" s="30" t="s">
        <v>37</v>
      </c>
      <c r="B15" s="25" t="s">
        <v>20</v>
      </c>
      <c r="C15" s="26" t="s">
        <v>36</v>
      </c>
      <c r="D15" s="25" t="s">
        <v>38</v>
      </c>
      <c r="E15" s="28">
        <f>IF(H15="","",IFERROR(MAX(0,MIN(1,30/H15)),""))</f>
        <v>0.5769230769</v>
      </c>
      <c r="F15" s="29" t="str">
        <f t="shared" si="1"/>
        <v>At Risk</v>
      </c>
      <c r="G15" s="25">
        <v>42.0</v>
      </c>
      <c r="H15" s="25">
        <v>52.0</v>
      </c>
    </row>
    <row r="16" ht="18.0" customHeight="1">
      <c r="A16" s="27" t="s">
        <v>42</v>
      </c>
      <c r="B16" s="20" t="s">
        <v>20</v>
      </c>
      <c r="C16" s="21" t="s">
        <v>43</v>
      </c>
      <c r="D16" s="20" t="s">
        <v>44</v>
      </c>
      <c r="E16" s="22">
        <f>IF(H16="","",MAX(0,MIN(1,(H16-(60))/((95)-(60)))))</f>
        <v>0.61</v>
      </c>
      <c r="F16" s="23" t="str">
        <f t="shared" si="1"/>
        <v>On Track</v>
      </c>
      <c r="G16" s="20">
        <v>90.0</v>
      </c>
      <c r="H16" s="20">
        <v>81.35</v>
      </c>
    </row>
    <row r="17" ht="18.0" customHeight="1">
      <c r="A17" s="30" t="s">
        <v>46</v>
      </c>
      <c r="B17" s="25" t="s">
        <v>20</v>
      </c>
      <c r="C17" s="26" t="s">
        <v>47</v>
      </c>
      <c r="D17" s="25" t="s">
        <v>48</v>
      </c>
      <c r="E17" s="28">
        <f>IF(H17="","",MAX(0,MIN(1,((34)-H17)/((34)-(12)))))</f>
        <v>0.38</v>
      </c>
      <c r="F17" s="29" t="str">
        <f t="shared" si="1"/>
        <v>At Risk</v>
      </c>
      <c r="G17" s="25">
        <v>30.0</v>
      </c>
      <c r="H17" s="25">
        <v>25.64</v>
      </c>
    </row>
    <row r="18" ht="19.5" customHeight="1">
      <c r="A18" s="11" t="s">
        <v>51</v>
      </c>
      <c r="B18" s="12" t="s">
        <v>20</v>
      </c>
      <c r="C18" s="13" t="s">
        <v>52</v>
      </c>
      <c r="D18" s="14"/>
      <c r="E18" s="16">
        <f>IFERROR(AVERAGE(E19,E20,E21),"")</f>
        <v>0.54</v>
      </c>
      <c r="F18" s="17" t="str">
        <f t="shared" si="1"/>
        <v>At Risk</v>
      </c>
      <c r="G18" s="17">
        <v>100.0</v>
      </c>
      <c r="H18" s="18">
        <f>IFERROR(AVERAGE(E19,E20,E21)*100,"")</f>
        <v>54</v>
      </c>
    </row>
    <row r="19" ht="18.0" customHeight="1">
      <c r="A19" s="27" t="s">
        <v>53</v>
      </c>
      <c r="B19" s="20" t="s">
        <v>20</v>
      </c>
      <c r="C19" s="21" t="s">
        <v>52</v>
      </c>
      <c r="D19" s="20" t="s">
        <v>54</v>
      </c>
      <c r="E19" s="22">
        <f>IF(H19="","",MAX(0,MIN(1,(H19-(52))/((85)-(52)))))</f>
        <v>0.62</v>
      </c>
      <c r="F19" s="23" t="str">
        <f t="shared" si="1"/>
        <v>On Track</v>
      </c>
      <c r="G19" s="20">
        <v>80.0</v>
      </c>
      <c r="H19" s="20">
        <v>72.46</v>
      </c>
    </row>
    <row r="20" ht="18.0" customHeight="1">
      <c r="A20" s="30" t="s">
        <v>55</v>
      </c>
      <c r="B20" s="25" t="s">
        <v>20</v>
      </c>
      <c r="C20" s="26" t="s">
        <v>56</v>
      </c>
      <c r="D20" s="25" t="s">
        <v>57</v>
      </c>
      <c r="E20" s="28">
        <f>IF(H20="","",MAX(0,MIN(1,(H20-(48))/((88)-(48)))))</f>
        <v>0</v>
      </c>
      <c r="F20" s="29" t="str">
        <f t="shared" si="1"/>
        <v>Not Started</v>
      </c>
      <c r="G20" s="25">
        <v>80.0</v>
      </c>
      <c r="H20" s="25">
        <v>48.0</v>
      </c>
    </row>
    <row r="21" ht="18.0" customHeight="1">
      <c r="A21" s="27" t="s">
        <v>58</v>
      </c>
      <c r="B21" s="20" t="s">
        <v>20</v>
      </c>
      <c r="C21" s="21" t="s">
        <v>59</v>
      </c>
      <c r="D21" s="20" t="s">
        <v>60</v>
      </c>
      <c r="E21" s="22">
        <f>IF(H21="","",MAX(0,MIN(1,H21/95)))</f>
        <v>1</v>
      </c>
      <c r="F21" s="23" t="str">
        <f t="shared" si="1"/>
        <v>Completed</v>
      </c>
      <c r="G21" s="20">
        <v>90.0</v>
      </c>
      <c r="H21" s="20">
        <v>95.0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17</v>
      </c>
      <c r="B10" s="12"/>
      <c r="C10" s="13"/>
      <c r="D10" s="14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24" t="s">
        <v>23</v>
      </c>
      <c r="B12" s="25"/>
      <c r="C12" s="26"/>
      <c r="D12" s="25"/>
      <c r="E12" s="28" t="str">
        <f t="shared" si="2"/>
        <v/>
      </c>
      <c r="F12" s="29" t="str">
        <f t="shared" si="1"/>
        <v/>
      </c>
      <c r="G12" s="25"/>
      <c r="H12" s="25"/>
    </row>
    <row r="13" ht="18.0" customHeight="1">
      <c r="A13" s="19" t="s">
        <v>27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1" t="s">
        <v>30</v>
      </c>
      <c r="B14" s="12"/>
      <c r="C14" s="13"/>
      <c r="D14" s="14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4" t="s">
        <v>34</v>
      </c>
      <c r="B15" s="25"/>
      <c r="C15" s="26"/>
      <c r="D15" s="25"/>
      <c r="E15" s="28" t="str">
        <f t="shared" ref="E15:E17" si="3">IF(OR(G15="",H15=""),"",MAX(0,MIN(1,H15/G15)))</f>
        <v/>
      </c>
      <c r="F15" s="29" t="str">
        <f t="shared" si="1"/>
        <v/>
      </c>
      <c r="G15" s="25"/>
      <c r="H15" s="25"/>
    </row>
    <row r="16" ht="18.0" customHeight="1">
      <c r="A16" s="19" t="s">
        <v>39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24" t="s">
        <v>40</v>
      </c>
      <c r="B17" s="25"/>
      <c r="C17" s="26"/>
      <c r="D17" s="25"/>
      <c r="E17" s="28" t="str">
        <f t="shared" si="3"/>
        <v/>
      </c>
      <c r="F17" s="29" t="str">
        <f t="shared" si="1"/>
        <v/>
      </c>
      <c r="G17" s="25"/>
      <c r="H17" s="25"/>
    </row>
    <row r="18" ht="19.5" customHeight="1">
      <c r="A18" s="11" t="s">
        <v>41</v>
      </c>
      <c r="B18" s="12"/>
      <c r="C18" s="13"/>
      <c r="D18" s="14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45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24" t="s">
        <v>49</v>
      </c>
      <c r="B20" s="25"/>
      <c r="C20" s="26"/>
      <c r="D20" s="25"/>
      <c r="E20" s="28" t="str">
        <f t="shared" si="4"/>
        <v/>
      </c>
      <c r="F20" s="29" t="str">
        <f t="shared" si="1"/>
        <v/>
      </c>
      <c r="G20" s="25"/>
      <c r="H20" s="25"/>
    </row>
    <row r="21" ht="18.0" customHeight="1">
      <c r="A21" s="19" t="s">
        <v>50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2026-09-24T13:41:14Z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