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ldAdgG/LJrZI1/+4klrrrlLZyZWzcCvf0gaMTYacgvA="/>
    </ext>
  </extLst>
</workbook>
</file>

<file path=xl/sharedStrings.xml><?xml version="1.0" encoding="utf-8"?>
<sst xmlns="http://schemas.openxmlformats.org/spreadsheetml/2006/main" count="86" uniqueCount="61">
  <si>
    <t>Public Program OKR Tracker</t>
  </si>
  <si>
    <t>Editable OKR Template  ·  profit.co  ·  Government / Public Sector  ·  Operations · Public Services</t>
  </si>
  <si>
    <t>Department:  Operations · Public Services</t>
  </si>
  <si>
    <t>Quarter:  Q4 2026</t>
  </si>
  <si>
    <t>Company:</t>
  </si>
  <si>
    <t>Overall OKR Score (auto-calculated)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</si>
  <si>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</si>
  <si>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</si>
  <si>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</si>
  <si>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</si>
  <si>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</si>
  <si>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</si>
  <si>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</si>
  <si>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</si>
  <si>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</si>
  <si>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</si>
  <si>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</si>
  <si>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</si>
  <si>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Expand program enrollment and reach eligible populations</t>
  </si>
  <si>
    <t>Q4-2026</t>
  </si>
  <si>
    <t>Katherine Ellis</t>
  </si>
  <si>
    <t xml:space="preserve">O1:  </t>
  </si>
  <si>
    <t>KR1.1   Increase program beneficiary enrollment from 8,200 to 13,500</t>
  </si>
  <si>
    <t>↑ Beneficiary enrollment</t>
  </si>
  <si>
    <t>KR1.1</t>
  </si>
  <si>
    <t>KR1.2   Increase share of eligible-but-unenrolled population reached from 18% to 42%</t>
  </si>
  <si>
    <t>Paul Hendricks</t>
  </si>
  <si>
    <t>↑ Eligible reached</t>
  </si>
  <si>
    <t>KR1.3   Keep program application processing time at or below 9 business days</t>
  </si>
  <si>
    <t>Grace Sullivan</t>
  </si>
  <si>
    <t>KR1.2</t>
  </si>
  <si>
    <t>≤ Application processing time</t>
  </si>
  <si>
    <t>KR1.3</t>
  </si>
  <si>
    <t>O2:  Deliver programs on schedule and on target</t>
  </si>
  <si>
    <t>Nathan Wood</t>
  </si>
  <si>
    <t xml:space="preserve">O2:  </t>
  </si>
  <si>
    <t>KR2.1</t>
  </si>
  <si>
    <t>KR2.1   Increase program delivery on-schedule rate from 52% to 78%</t>
  </si>
  <si>
    <t>↑ On-schedule delivery</t>
  </si>
  <si>
    <t>KR2.2</t>
  </si>
  <si>
    <t>KR2.3</t>
  </si>
  <si>
    <t xml:space="preserve">O3:  </t>
  </si>
  <si>
    <t>KR2.2   Increase program completion rate among enrolled beneficiaries from 62% to 80%</t>
  </si>
  <si>
    <t>Olivia Barnes</t>
  </si>
  <si>
    <t>↑ Completion rate</t>
  </si>
  <si>
    <t>KR3.1</t>
  </si>
  <si>
    <t>KR2.3   Hold program fund disbursement on-time rate at or above 84%</t>
  </si>
  <si>
    <t>Simon Clarke</t>
  </si>
  <si>
    <t>≥ On-time disbursement</t>
  </si>
  <si>
    <t>KR3.2</t>
  </si>
  <si>
    <t>KR3.3</t>
  </si>
  <si>
    <t>O3:  Improve program outcomes and accountability</t>
  </si>
  <si>
    <t>Hannah Mitchell</t>
  </si>
  <si>
    <t>KR3.1   Increase program outcome target achievement rate from 44% to 70%</t>
  </si>
  <si>
    <t>↑ Outcome achievement</t>
  </si>
  <si>
    <t>KR3.2   Increase beneficiary follow-up tracking compliance from 38% to 72%</t>
  </si>
  <si>
    <t>Richard Powell</t>
  </si>
  <si>
    <t>↑ Follow-up tracking</t>
  </si>
  <si>
    <t>KR3.3   Reduce share of programs still awaiting external evaluation from 72% to 35%</t>
  </si>
  <si>
    <t>Diane Foster</t>
  </si>
  <si>
    <t>↓ Awaiting evaluation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</si>
</sst>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0.4855555556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0.5066666667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50.66666667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2">
        <f>IF(H11="","",MAX(0,MIN(1,(H11-(8200))/((13500)-(8200)))))</f>
        <v>0.63</v>
      </c>
      <c r="F11" s="24" t="str">
        <f t="shared" si="1"/>
        <v>On Track</v>
      </c>
      <c r="G11" s="20">
        <v>12500.0</v>
      </c>
      <c r="H11" s="20">
        <v>11539.0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8">
        <f>IF(H12="","",MAX(0,MIN(1,(H12-(18))/((42)-(18)))))</f>
        <v>0.44</v>
      </c>
      <c r="F12" s="29" t="str">
        <f t="shared" si="1"/>
        <v>At Risk</v>
      </c>
      <c r="G12" s="26">
        <v>36.0</v>
      </c>
      <c r="H12" s="26">
        <v>28.56</v>
      </c>
    </row>
    <row r="13" ht="18.0" customHeight="1">
      <c r="A13" s="19" t="s">
        <v>28</v>
      </c>
      <c r="B13" s="20" t="s">
        <v>19</v>
      </c>
      <c r="C13" s="21" t="s">
        <v>29</v>
      </c>
      <c r="D13" s="20" t="s">
        <v>31</v>
      </c>
      <c r="E13" s="22">
        <f>IF(H13="","",IFERROR(MAX(0,MIN(1,9/H13)),""))</f>
        <v>0.45</v>
      </c>
      <c r="F13" s="24" t="str">
        <f t="shared" si="1"/>
        <v>At Risk</v>
      </c>
      <c r="G13" s="20">
        <v>14.0</v>
      </c>
      <c r="H13" s="20">
        <v>20.0</v>
      </c>
    </row>
    <row r="14" ht="19.5" customHeight="1">
      <c r="A14" s="12" t="s">
        <v>33</v>
      </c>
      <c r="B14" s="13" t="s">
        <v>19</v>
      </c>
      <c r="C14" s="14" t="s">
        <v>34</v>
      </c>
      <c r="D14" s="15"/>
      <c r="E14" s="16">
        <f>IFERROR(AVERAGE(E15,E16,E17),"")</f>
        <v>0.6733333333</v>
      </c>
      <c r="F14" s="17" t="str">
        <f t="shared" si="1"/>
        <v>On Track</v>
      </c>
      <c r="G14" s="17">
        <v>100.0</v>
      </c>
      <c r="H14" s="18">
        <f>IFERROR(AVERAGE(E15,E16,E17)*100,"")</f>
        <v>67.33333333</v>
      </c>
    </row>
    <row r="15" ht="18.0" customHeight="1">
      <c r="A15" s="25" t="s">
        <v>37</v>
      </c>
      <c r="B15" s="26" t="s">
        <v>19</v>
      </c>
      <c r="C15" s="27" t="s">
        <v>34</v>
      </c>
      <c r="D15" s="26" t="s">
        <v>38</v>
      </c>
      <c r="E15" s="28">
        <f>IF(H15="","",MAX(0,MIN(1,(H15-(52))/((78)-(52)))))</f>
        <v>0.62</v>
      </c>
      <c r="F15" s="29" t="str">
        <f t="shared" si="1"/>
        <v>On Track</v>
      </c>
      <c r="G15" s="26">
        <v>74.0</v>
      </c>
      <c r="H15" s="26">
        <v>68.12</v>
      </c>
    </row>
    <row r="16" ht="18.0" customHeight="1">
      <c r="A16" s="19" t="s">
        <v>42</v>
      </c>
      <c r="B16" s="20" t="s">
        <v>19</v>
      </c>
      <c r="C16" s="21" t="s">
        <v>43</v>
      </c>
      <c r="D16" s="20" t="s">
        <v>44</v>
      </c>
      <c r="E16" s="22">
        <f>IF(H16="","",MAX(0,MIN(1,(H16-(62))/((80)-(62)))))</f>
        <v>0.4</v>
      </c>
      <c r="F16" s="24" t="str">
        <f t="shared" si="1"/>
        <v>At Risk</v>
      </c>
      <c r="G16" s="20">
        <v>76.0</v>
      </c>
      <c r="H16" s="20">
        <v>69.2</v>
      </c>
    </row>
    <row r="17" ht="18.0" customHeight="1">
      <c r="A17" s="25" t="s">
        <v>46</v>
      </c>
      <c r="B17" s="26" t="s">
        <v>19</v>
      </c>
      <c r="C17" s="27" t="s">
        <v>47</v>
      </c>
      <c r="D17" s="26" t="s">
        <v>48</v>
      </c>
      <c r="E17" s="28">
        <f>IF(H17="","",MAX(0,MIN(1,H17/84)))</f>
        <v>1</v>
      </c>
      <c r="F17" s="29" t="str">
        <f t="shared" si="1"/>
        <v>Completed</v>
      </c>
      <c r="G17" s="26">
        <v>78.0</v>
      </c>
      <c r="H17" s="26">
        <v>84.0</v>
      </c>
    </row>
    <row r="18" ht="19.5" customHeight="1">
      <c r="A18" s="12" t="s">
        <v>51</v>
      </c>
      <c r="B18" s="13" t="s">
        <v>19</v>
      </c>
      <c r="C18" s="14" t="s">
        <v>52</v>
      </c>
      <c r="D18" s="15"/>
      <c r="E18" s="16">
        <f>IFERROR(AVERAGE(E19,E20,E21),"")</f>
        <v>0.2766666667</v>
      </c>
      <c r="F18" s="17" t="str">
        <f t="shared" si="1"/>
        <v>In Trouble</v>
      </c>
      <c r="G18" s="17">
        <v>100.0</v>
      </c>
      <c r="H18" s="18">
        <f>IFERROR(AVERAGE(E19,E20,E21)*100,"")</f>
        <v>27.66666667</v>
      </c>
    </row>
    <row r="19" ht="18.0" customHeight="1">
      <c r="A19" s="19" t="s">
        <v>53</v>
      </c>
      <c r="B19" s="20" t="s">
        <v>19</v>
      </c>
      <c r="C19" s="21" t="s">
        <v>52</v>
      </c>
      <c r="D19" s="20" t="s">
        <v>54</v>
      </c>
      <c r="E19" s="22">
        <f>IF(H19="","",MAX(0,MIN(1,(H19-(44))/((70)-(44)))))</f>
        <v>0.63</v>
      </c>
      <c r="F19" s="24" t="str">
        <f t="shared" si="1"/>
        <v>On Track</v>
      </c>
      <c r="G19" s="20">
        <v>66.0</v>
      </c>
      <c r="H19" s="20">
        <v>60.38</v>
      </c>
    </row>
    <row r="20" ht="18.0" customHeight="1">
      <c r="A20" s="25" t="s">
        <v>55</v>
      </c>
      <c r="B20" s="26" t="s">
        <v>19</v>
      </c>
      <c r="C20" s="27" t="s">
        <v>56</v>
      </c>
      <c r="D20" s="26" t="s">
        <v>57</v>
      </c>
      <c r="E20" s="28">
        <f>IF(H20="","",MAX(0,MIN(1,(H20-(38))/((72)-(38)))))</f>
        <v>0.2</v>
      </c>
      <c r="F20" s="29" t="str">
        <f t="shared" si="1"/>
        <v>In Trouble</v>
      </c>
      <c r="G20" s="26">
        <v>66.0</v>
      </c>
      <c r="H20" s="26">
        <v>44.8</v>
      </c>
    </row>
    <row r="21" ht="18.0" customHeight="1">
      <c r="A21" s="19" t="s">
        <v>58</v>
      </c>
      <c r="B21" s="20" t="s">
        <v>19</v>
      </c>
      <c r="C21" s="21" t="s">
        <v>59</v>
      </c>
      <c r="D21" s="20" t="s">
        <v>60</v>
      </c>
      <c r="E21" s="22">
        <f>IF(H21="","",MAX(0,MIN(1,((72)-H21)/((72)-(35)))))</f>
        <v>0</v>
      </c>
      <c r="F21" s="24" t="str">
        <f t="shared" si="1"/>
        <v>Not Started</v>
      </c>
      <c r="G21" s="20">
        <v>50.0</v>
      </c>
      <c r="H21" s="20">
        <v>72.0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3" t="s">
        <v>24</v>
      </c>
      <c r="B11" s="20"/>
      <c r="C11" s="21"/>
      <c r="D11" s="20"/>
      <c r="E11" s="22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30" t="s">
        <v>30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23" t="s">
        <v>32</v>
      </c>
      <c r="B13" s="20"/>
      <c r="C13" s="21"/>
      <c r="D13" s="20"/>
      <c r="E13" s="22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35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36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23" t="s">
        <v>39</v>
      </c>
      <c r="B16" s="20"/>
      <c r="C16" s="21"/>
      <c r="D16" s="20"/>
      <c r="E16" s="22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30" t="s">
        <v>40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3" t="s">
        <v>45</v>
      </c>
      <c r="B19" s="20"/>
      <c r="C19" s="21"/>
      <c r="D19" s="20"/>
      <c r="E19" s="22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30" t="s">
        <v>49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23" t="s">
        <v>50</v>
      </c>
      <c r="B21" s="20"/>
      <c r="C21" s="21"/>
      <c r="D21" s="20"/>
      <c r="E21" s="22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