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pV+Rq6TvzR4MfDrz+jlMtSfbImXTjWLaFX2LxlGSRdg="/>
    </ext>
  </extLst>
</workbook>
</file>

<file path=xl/sharedStrings.xml><?xml version="1.0" encoding="utf-8"?>
<sst xmlns="http://schemas.openxmlformats.org/spreadsheetml/2006/main" count="86" uniqueCount="58">
  <si>
    <t>Bed Utilization OKR Tracker</t>
  </si>
  <si>
    <t>Editable OKR Template  ·  profit.co  ·  Healthcare / MedTech  ·  Operations  ·  Patient Experience</t>
  </si>
  <si>
    <t>Department:  Operations · Patient Experience</t>
  </si>
  <si>
    <t>Quarter:  Q4 2026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</si>
  <si>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</si>
  <si>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</si>
  <si>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</si>
  <si>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</si>
  <si>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</si>
  <si>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</si>
  <si>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</si>
  <si>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</si>
  <si>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</si>
  <si>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</si>
  <si>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Company:</t>
  </si>
  <si>
    <t>O1:  Optimize inpatient bed occupancy and length of stay</t>
  </si>
  <si>
    <t>Q4-2026</t>
  </si>
  <si>
    <t>Department:</t>
  </si>
  <si>
    <t>Dr. Raymond Blackwood</t>
  </si>
  <si>
    <t>Quarter:</t>
  </si>
  <si>
    <t xml:space="preserve">      Reduce average inpatient length of stay from 5.4 to 4.3 days</t>
  </si>
  <si>
    <t>ℹ  Enter your objectives, then each KR's Owner, Type, Plan (target) and Actual (current). Progress and Lifecycle Status calculate automatically.</t>
  </si>
  <si>
    <t>↓  Length of stay (days)</t>
  </si>
  <si>
    <t xml:space="preserve">      Bring average bed occupancy from 92% down to the 80% optimal-flow target</t>
  </si>
  <si>
    <t>Helen Voss</t>
  </si>
  <si>
    <t>↓  Bed occupancy</t>
  </si>
  <si>
    <t xml:space="preserve">O1:  </t>
  </si>
  <si>
    <t xml:space="preserve">      Reduce excess bed-days per quarter from 1,200 to 490</t>
  </si>
  <si>
    <t>Carlos Reyna</t>
  </si>
  <si>
    <t>↓  Excess bed-days</t>
  </si>
  <si>
    <t>O2:  Accelerate bed turnaround and patient placement</t>
  </si>
  <si>
    <t>Fiona Walsh</t>
  </si>
  <si>
    <t xml:space="preserve">      Reduce median bed turnaround time from 180 to 72 minutes</t>
  </si>
  <si>
    <t>↓  Bed turnaround (min)</t>
  </si>
  <si>
    <t xml:space="preserve">      KR1.1</t>
  </si>
  <si>
    <t xml:space="preserve">      Cut ICU-to-floor transfer delay from 240 to 60 minutes</t>
  </si>
  <si>
    <t>Jerome Banks</t>
  </si>
  <si>
    <t>↓  ICU-to-floor transfer (min)</t>
  </si>
  <si>
    <t xml:space="preserve">      Reduce bed-request-to-assignment time from 90 to 30 minutes</t>
  </si>
  <si>
    <t>↓  Request-to-assignment (min)</t>
  </si>
  <si>
    <t xml:space="preserve">      KR1.2</t>
  </si>
  <si>
    <t>O3:  Improve discharge timeliness to free capacity earlier</t>
  </si>
  <si>
    <t>Deborah Klein</t>
  </si>
  <si>
    <t xml:space="preserve">      KR1.3</t>
  </si>
  <si>
    <t xml:space="preserve">O2:  </t>
  </si>
  <si>
    <t xml:space="preserve">      Raise discharge-before-noon rate from 25% to 49% of discharges</t>
  </si>
  <si>
    <t>↑  Discharge-before-noon</t>
  </si>
  <si>
    <t xml:space="preserve">      Reduce discharge-order-to-departure time from 210 to 110 minutes</t>
  </si>
  <si>
    <t>↓  Order-to-departure (min)</t>
  </si>
  <si>
    <t xml:space="preserve">      Raise weekend discharge rate from 40% to 72% of the weekday rate</t>
  </si>
  <si>
    <t xml:space="preserve">      KR2.1</t>
  </si>
  <si>
    <t>↑  Weekend discharge rate</t>
  </si>
  <si>
    <t xml:space="preserve">      KR2.2</t>
  </si>
  <si>
    <t xml:space="preserve">      KR2.3</t>
  </si>
  <si>
    <t xml:space="preserve">O3:  </t>
  </si>
  <si>
    <t xml:space="preserve">      KR3.1</t>
  </si>
  <si>
    <t xml:space="preserve">      KR3.2</t>
  </si>
  <si>
    <t xml:space="preserve">      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</si>
</sst>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  <fill>
      <patternFill patternType="solid">
        <fgColor rgb="FFFEF9C3"/>
        <bgColor rgb="FFFEF9C3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1" fillId="8" fontId="7" numFmtId="0" xfId="0" applyAlignment="1" applyBorder="1" applyFill="1" applyFont="1">
      <alignment horizontal="left" shrinkToFit="0" vertical="center" wrapText="1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4</v>
      </c>
      <c r="G5" s="7">
        <f>IFERROR(AVERAGE(E11,E12,E13,E15,E16,E17,E19,E20,E21),"")</f>
        <v>0.4457276468</v>
      </c>
      <c r="H5" s="3"/>
    </row>
    <row r="6" ht="3.75" customHeight="1"/>
    <row r="7" ht="27.75" customHeight="1">
      <c r="A7" s="8" t="s">
        <v>5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6</v>
      </c>
      <c r="B9" s="10" t="s">
        <v>7</v>
      </c>
      <c r="C9" s="10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0" t="s">
        <v>13</v>
      </c>
    </row>
    <row r="10" ht="19.5" customHeight="1">
      <c r="A10" s="11" t="s">
        <v>15</v>
      </c>
      <c r="B10" s="12" t="s">
        <v>16</v>
      </c>
      <c r="C10" s="13" t="s">
        <v>18</v>
      </c>
      <c r="D10" s="14"/>
      <c r="E10" s="15">
        <f>IFERROR(AVERAGE(E11,E12,E13),"")</f>
        <v>0.6843434343</v>
      </c>
      <c r="F10" s="12" t="str">
        <f t="shared" ref="F10:F21" si="1">IF(E10="","",IF(E10&lt;=0,"Not Started",IF(E10&gt;=1,"Completed",IF(E10&gt;=0.6,"On Track",IF(E10&gt;=0.3,"At Risk","In Trouble")))))</f>
        <v>On Track</v>
      </c>
      <c r="G10" s="16">
        <v>100.0</v>
      </c>
      <c r="H10" s="16">
        <f>IFERROR(ROUND(E10*100,0),"")</f>
        <v>68</v>
      </c>
    </row>
    <row r="11" ht="30.0" customHeight="1">
      <c r="A11" s="17" t="s">
        <v>20</v>
      </c>
      <c r="B11" s="18" t="s">
        <v>16</v>
      </c>
      <c r="C11" s="19" t="s">
        <v>18</v>
      </c>
      <c r="D11" s="18" t="s">
        <v>22</v>
      </c>
      <c r="E11" s="21">
        <f>IF(H11="","",MAX(0,MIN(1,(5.4-H11)/(5.4-4.3))))</f>
        <v>0.6363636364</v>
      </c>
      <c r="F11" s="18" t="str">
        <f t="shared" si="1"/>
        <v>On Track</v>
      </c>
      <c r="G11" s="22">
        <v>4.9</v>
      </c>
      <c r="H11" s="22">
        <v>4.7</v>
      </c>
    </row>
    <row r="12" ht="30.0" customHeight="1">
      <c r="A12" s="17" t="s">
        <v>23</v>
      </c>
      <c r="B12" s="18" t="s">
        <v>16</v>
      </c>
      <c r="C12" s="19" t="s">
        <v>24</v>
      </c>
      <c r="D12" s="18" t="s">
        <v>25</v>
      </c>
      <c r="E12" s="21">
        <f>IF(H12="","",MAX(0,MIN(1,(92-H12)/(92-80))))</f>
        <v>0.4166666667</v>
      </c>
      <c r="F12" s="18" t="str">
        <f t="shared" si="1"/>
        <v>At Risk</v>
      </c>
      <c r="G12" s="22">
        <v>86.0</v>
      </c>
      <c r="H12" s="22">
        <v>87.0</v>
      </c>
    </row>
    <row r="13" ht="30.0" customHeight="1">
      <c r="A13" s="17" t="s">
        <v>27</v>
      </c>
      <c r="B13" s="18" t="s">
        <v>16</v>
      </c>
      <c r="C13" s="19" t="s">
        <v>28</v>
      </c>
      <c r="D13" s="18" t="s">
        <v>29</v>
      </c>
      <c r="E13" s="21">
        <f>IF(H13="","",MAX(0,MIN(1,(1200-H13)/(1200-490))))</f>
        <v>1</v>
      </c>
      <c r="F13" s="18" t="str">
        <f t="shared" si="1"/>
        <v>Completed</v>
      </c>
      <c r="G13" s="22">
        <v>700.0</v>
      </c>
      <c r="H13" s="22">
        <v>490.0</v>
      </c>
    </row>
    <row r="14" ht="19.5" customHeight="1">
      <c r="A14" s="11" t="s">
        <v>30</v>
      </c>
      <c r="B14" s="12" t="s">
        <v>16</v>
      </c>
      <c r="C14" s="13" t="s">
        <v>31</v>
      </c>
      <c r="D14" s="14"/>
      <c r="E14" s="15">
        <f>IFERROR(AVERAGE(E15,E16,E17),"")</f>
        <v>0.4339506173</v>
      </c>
      <c r="F14" s="12" t="str">
        <f t="shared" si="1"/>
        <v>At Risk</v>
      </c>
      <c r="G14" s="16">
        <v>100.0</v>
      </c>
      <c r="H14" s="16">
        <f>IFERROR(ROUND(E14*100,0),"")</f>
        <v>43</v>
      </c>
    </row>
    <row r="15" ht="30.0" customHeight="1">
      <c r="A15" s="17" t="s">
        <v>32</v>
      </c>
      <c r="B15" s="18" t="s">
        <v>16</v>
      </c>
      <c r="C15" s="19" t="s">
        <v>31</v>
      </c>
      <c r="D15" s="18" t="s">
        <v>33</v>
      </c>
      <c r="E15" s="21">
        <f>IF(H15="","",MAX(0,MIN(1,(180-H15)/(180-72))))</f>
        <v>0.462962963</v>
      </c>
      <c r="F15" s="18" t="str">
        <f t="shared" si="1"/>
        <v>At Risk</v>
      </c>
      <c r="G15" s="22">
        <v>120.0</v>
      </c>
      <c r="H15" s="22">
        <v>130.0</v>
      </c>
    </row>
    <row r="16" ht="30.0" customHeight="1">
      <c r="A16" s="17" t="s">
        <v>35</v>
      </c>
      <c r="B16" s="18" t="s">
        <v>16</v>
      </c>
      <c r="C16" s="19" t="s">
        <v>36</v>
      </c>
      <c r="D16" s="18" t="s">
        <v>37</v>
      </c>
      <c r="E16" s="21">
        <f>IF(H16="","",MAX(0,MIN(1,(240-H16)/(240-60))))</f>
        <v>0.2222222222</v>
      </c>
      <c r="F16" s="18" t="str">
        <f t="shared" si="1"/>
        <v>In Trouble</v>
      </c>
      <c r="G16" s="22">
        <v>160.0</v>
      </c>
      <c r="H16" s="22">
        <v>200.0</v>
      </c>
    </row>
    <row r="17" ht="30.0" customHeight="1">
      <c r="A17" s="17" t="s">
        <v>38</v>
      </c>
      <c r="B17" s="18" t="s">
        <v>16</v>
      </c>
      <c r="C17" s="19" t="s">
        <v>36</v>
      </c>
      <c r="D17" s="18" t="s">
        <v>39</v>
      </c>
      <c r="E17" s="21">
        <f>IF(H17="","",MAX(0,MIN(1,(90-H17)/(90-30))))</f>
        <v>0.6166666667</v>
      </c>
      <c r="F17" s="18" t="str">
        <f t="shared" si="1"/>
        <v>On Track</v>
      </c>
      <c r="G17" s="22">
        <v>60.0</v>
      </c>
      <c r="H17" s="22">
        <v>53.0</v>
      </c>
    </row>
    <row r="18" ht="19.5" customHeight="1">
      <c r="A18" s="11" t="s">
        <v>41</v>
      </c>
      <c r="B18" s="12" t="s">
        <v>16</v>
      </c>
      <c r="C18" s="13" t="s">
        <v>42</v>
      </c>
      <c r="D18" s="14"/>
      <c r="E18" s="15">
        <f>IFERROR(AVERAGE(E19,E20,E21),"")</f>
        <v>0.2188888889</v>
      </c>
      <c r="F18" s="12" t="str">
        <f t="shared" si="1"/>
        <v>In Trouble</v>
      </c>
      <c r="G18" s="16">
        <v>100.0</v>
      </c>
      <c r="H18" s="16">
        <f>IFERROR(ROUND(E18*100,0),"")</f>
        <v>22</v>
      </c>
    </row>
    <row r="19" ht="30.0" customHeight="1">
      <c r="A19" s="17" t="s">
        <v>45</v>
      </c>
      <c r="B19" s="18" t="s">
        <v>16</v>
      </c>
      <c r="C19" s="19" t="s">
        <v>42</v>
      </c>
      <c r="D19" s="18" t="s">
        <v>46</v>
      </c>
      <c r="E19" s="21">
        <f>IF(H19="","",MAX(0,MIN(1,(H19-25)/(49-25))))</f>
        <v>0.4166666667</v>
      </c>
      <c r="F19" s="18" t="str">
        <f t="shared" si="1"/>
        <v>At Risk</v>
      </c>
      <c r="G19" s="22">
        <v>42.0</v>
      </c>
      <c r="H19" s="22">
        <v>35.0</v>
      </c>
    </row>
    <row r="20" ht="30.0" customHeight="1">
      <c r="A20" s="17" t="s">
        <v>47</v>
      </c>
      <c r="B20" s="18" t="s">
        <v>16</v>
      </c>
      <c r="C20" s="19" t="s">
        <v>42</v>
      </c>
      <c r="D20" s="18" t="s">
        <v>48</v>
      </c>
      <c r="E20" s="21">
        <f>IF(H20="","",MAX(0,MIN(1,(210-H20)/(210-110))))</f>
        <v>0.24</v>
      </c>
      <c r="F20" s="18" t="str">
        <f t="shared" si="1"/>
        <v>In Trouble</v>
      </c>
      <c r="G20" s="22">
        <v>170.0</v>
      </c>
      <c r="H20" s="22">
        <v>186.0</v>
      </c>
    </row>
    <row r="21" ht="30.0" customHeight="1">
      <c r="A21" s="17" t="s">
        <v>49</v>
      </c>
      <c r="B21" s="18" t="s">
        <v>16</v>
      </c>
      <c r="C21" s="19" t="s">
        <v>28</v>
      </c>
      <c r="D21" s="18" t="s">
        <v>51</v>
      </c>
      <c r="E21" s="21">
        <f>IF(H21="","",MAX(0,MIN(1,(H21-40)/(72-40))))</f>
        <v>0</v>
      </c>
      <c r="F21" s="18" t="str">
        <f t="shared" si="1"/>
        <v>Not Started</v>
      </c>
      <c r="G21" s="22">
        <v>62.0</v>
      </c>
      <c r="H21" s="22">
        <v>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14</v>
      </c>
      <c r="B3" s="2"/>
      <c r="C3" s="3"/>
      <c r="D3" s="5" t="s">
        <v>17</v>
      </c>
      <c r="E3" s="2"/>
      <c r="F3" s="3"/>
      <c r="G3" s="5" t="s">
        <v>19</v>
      </c>
      <c r="H3" s="3"/>
    </row>
    <row r="4" ht="6.0" customHeight="1"/>
    <row r="5" ht="19.5" customHeight="1">
      <c r="A5" s="6" t="s">
        <v>4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20" t="s">
        <v>21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6</v>
      </c>
      <c r="B9" s="10" t="s">
        <v>7</v>
      </c>
      <c r="C9" s="10" t="s">
        <v>8</v>
      </c>
      <c r="D9" s="10" t="s">
        <v>9</v>
      </c>
      <c r="E9" s="10" t="s">
        <v>10</v>
      </c>
      <c r="F9" s="10" t="s">
        <v>11</v>
      </c>
      <c r="G9" s="10" t="s">
        <v>12</v>
      </c>
      <c r="H9" s="10" t="s">
        <v>13</v>
      </c>
    </row>
    <row r="10" ht="19.5" customHeight="1">
      <c r="A10" s="11" t="s">
        <v>26</v>
      </c>
      <c r="B10" s="12"/>
      <c r="C10" s="13"/>
      <c r="D10" s="14"/>
      <c r="E10" s="15" t="str">
        <f>IFERROR(AVERAGE(E11,E12,E13),"")</f>
        <v/>
      </c>
      <c r="F10" s="12" t="str">
        <f t="shared" ref="F10:F21" si="1">IF(E10="","",IF(E10&lt;=0,"Not Started",IF(E10&gt;=1,"Completed",IF(E10&gt;=0.6,"On Track",IF(E10&gt;=0.3,"At Risk","In Trouble")))))</f>
        <v/>
      </c>
      <c r="G10" s="16"/>
      <c r="H10" s="16">
        <f>IFERROR(ROUND(E10*100,0),"")</f>
        <v>0</v>
      </c>
    </row>
    <row r="11" ht="30.0" customHeight="1">
      <c r="A11" s="17" t="s">
        <v>34</v>
      </c>
      <c r="B11" s="18"/>
      <c r="C11" s="19"/>
      <c r="D11" s="18"/>
      <c r="E11" s="21" t="str">
        <f t="shared" ref="E11:E13" si="2">IF(OR(G11="",H11=""),"",MAX(0,MIN(1,H11/G11)))</f>
        <v/>
      </c>
      <c r="F11" s="18" t="str">
        <f t="shared" si="1"/>
        <v/>
      </c>
      <c r="G11" s="22"/>
      <c r="H11" s="22"/>
    </row>
    <row r="12" ht="30.0" customHeight="1">
      <c r="A12" s="17" t="s">
        <v>40</v>
      </c>
      <c r="B12" s="18"/>
      <c r="C12" s="19"/>
      <c r="D12" s="18"/>
      <c r="E12" s="21" t="str">
        <f t="shared" si="2"/>
        <v/>
      </c>
      <c r="F12" s="18" t="str">
        <f t="shared" si="1"/>
        <v/>
      </c>
      <c r="G12" s="22"/>
      <c r="H12" s="22"/>
    </row>
    <row r="13" ht="30.0" customHeight="1">
      <c r="A13" s="17" t="s">
        <v>43</v>
      </c>
      <c r="B13" s="18"/>
      <c r="C13" s="19"/>
      <c r="D13" s="18"/>
      <c r="E13" s="21" t="str">
        <f t="shared" si="2"/>
        <v/>
      </c>
      <c r="F13" s="18" t="str">
        <f t="shared" si="1"/>
        <v/>
      </c>
      <c r="G13" s="22"/>
      <c r="H13" s="22"/>
    </row>
    <row r="14" ht="19.5" customHeight="1">
      <c r="A14" s="11" t="s">
        <v>44</v>
      </c>
      <c r="B14" s="12"/>
      <c r="C14" s="13"/>
      <c r="D14" s="14"/>
      <c r="E14" s="15" t="str">
        <f>IFERROR(AVERAGE(E15,E16,E17),"")</f>
        <v/>
      </c>
      <c r="F14" s="12" t="str">
        <f t="shared" si="1"/>
        <v/>
      </c>
      <c r="G14" s="16"/>
      <c r="H14" s="16">
        <f>IFERROR(ROUND(E14*100,0),"")</f>
        <v>0</v>
      </c>
    </row>
    <row r="15" ht="30.0" customHeight="1">
      <c r="A15" s="17" t="s">
        <v>50</v>
      </c>
      <c r="B15" s="18"/>
      <c r="C15" s="19"/>
      <c r="D15" s="18"/>
      <c r="E15" s="21" t="str">
        <f t="shared" ref="E15:E17" si="3">IF(OR(G15="",H15=""),"",MAX(0,MIN(1,H15/G15)))</f>
        <v/>
      </c>
      <c r="F15" s="18" t="str">
        <f t="shared" si="1"/>
        <v/>
      </c>
      <c r="G15" s="22"/>
      <c r="H15" s="22"/>
    </row>
    <row r="16" ht="30.0" customHeight="1">
      <c r="A16" s="17" t="s">
        <v>52</v>
      </c>
      <c r="B16" s="18"/>
      <c r="C16" s="19"/>
      <c r="D16" s="18"/>
      <c r="E16" s="21" t="str">
        <f t="shared" si="3"/>
        <v/>
      </c>
      <c r="F16" s="18" t="str">
        <f t="shared" si="1"/>
        <v/>
      </c>
      <c r="G16" s="22"/>
      <c r="H16" s="22"/>
    </row>
    <row r="17" ht="30.0" customHeight="1">
      <c r="A17" s="17" t="s">
        <v>53</v>
      </c>
      <c r="B17" s="18"/>
      <c r="C17" s="19"/>
      <c r="D17" s="18"/>
      <c r="E17" s="21" t="str">
        <f t="shared" si="3"/>
        <v/>
      </c>
      <c r="F17" s="18" t="str">
        <f t="shared" si="1"/>
        <v/>
      </c>
      <c r="G17" s="22"/>
      <c r="H17" s="22"/>
    </row>
    <row r="18" ht="19.5" customHeight="1">
      <c r="A18" s="11" t="s">
        <v>54</v>
      </c>
      <c r="B18" s="12"/>
      <c r="C18" s="13"/>
      <c r="D18" s="14"/>
      <c r="E18" s="15" t="str">
        <f>IFERROR(AVERAGE(E19,E20,E21),"")</f>
        <v/>
      </c>
      <c r="F18" s="12" t="str">
        <f t="shared" si="1"/>
        <v/>
      </c>
      <c r="G18" s="16"/>
      <c r="H18" s="16">
        <f>IFERROR(ROUND(E18*100,0),"")</f>
        <v>0</v>
      </c>
    </row>
    <row r="19" ht="30.0" customHeight="1">
      <c r="A19" s="17" t="s">
        <v>55</v>
      </c>
      <c r="B19" s="18"/>
      <c r="C19" s="19"/>
      <c r="D19" s="18"/>
      <c r="E19" s="21" t="str">
        <f t="shared" ref="E19:E21" si="4">IF(OR(G19="",H19=""),"",MAX(0,MIN(1,H19/G19)))</f>
        <v/>
      </c>
      <c r="F19" s="18" t="str">
        <f t="shared" si="1"/>
        <v/>
      </c>
      <c r="G19" s="22"/>
      <c r="H19" s="22"/>
    </row>
    <row r="20" ht="30.0" customHeight="1">
      <c r="A20" s="17" t="s">
        <v>56</v>
      </c>
      <c r="B20" s="18"/>
      <c r="C20" s="19"/>
      <c r="D20" s="18"/>
      <c r="E20" s="21" t="str">
        <f t="shared" si="4"/>
        <v/>
      </c>
      <c r="F20" s="18" t="str">
        <f t="shared" si="1"/>
        <v/>
      </c>
      <c r="G20" s="22"/>
      <c r="H20" s="22"/>
    </row>
    <row r="21" ht="30.0" customHeight="1">
      <c r="A21" s="17" t="s">
        <v>57</v>
      </c>
      <c r="B21" s="18"/>
      <c r="C21" s="19"/>
      <c r="D21" s="18"/>
      <c r="E21" s="21" t="str">
        <f t="shared" si="4"/>
        <v/>
      </c>
      <c r="F21" s="18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2026-09-21T17:35:40Z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