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epjNAVGLN6vkEeeudPXbelR6y2SpehNdJKNEw5eQ/js="/>
    </ext>
  </extLst>
</workbook>
</file>

<file path=xl/sharedStrings.xml><?xml version="1.0" encoding="utf-8"?>
<sst xmlns="http://schemas.openxmlformats.org/spreadsheetml/2006/main" count="86" uniqueCount="57">
  <si>
    <t>Loyalty Program OKR Tracker</t>
  </si>
  <si>
    <t>Editable OKR Template  ·  profit.co  ·  Retail  ·  Marketing  ·  E-commerce</t>
  </si>
  <si>
    <t>Company:</t>
  </si>
  <si>
    <t>Department:</t>
  </si>
  <si>
    <t>Quarter:</t>
  </si>
  <si>
    <t>Overall OKR Score (auto-calculated)</t>
  </si>
  <si>
    <t>Department:  Marketing · E-commerce</t>
  </si>
  <si>
    <t>Quarter:  Q3 2026</t>
  </si>
  <si>
    <t>ℹ  Enter your objective text in the O1/O2/O3 rows. Fill in each KR row with Name, Owner, Type, Plan, and Actual — Progress and Lifecycle Status calculate automatically.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</si>
  <si>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</si>
  <si>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</si>
  <si>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</si>
  <si>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</si>
  <si>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</si>
  <si>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</si>
  <si>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</si>
  <si>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</si>
  <si>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</si>
  <si>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</si>
  <si>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Grow loyalty programme enrolment and active member base</t>
  </si>
  <si>
    <t>Q3-2026</t>
  </si>
  <si>
    <t>Amara Okonkwo</t>
  </si>
  <si>
    <t>KR1.1</t>
  </si>
  <si>
    <t>KR1.1   Grow active loyalty members from 42K to 78K</t>
  </si>
  <si>
    <t>↑ Active members</t>
  </si>
  <si>
    <t>KR1.2</t>
  </si>
  <si>
    <t>KR1.3</t>
  </si>
  <si>
    <t xml:space="preserve">O2:  </t>
  </si>
  <si>
    <t>KR1.2   Raise active members share of total orders from 3.1% to 6.8%</t>
  </si>
  <si>
    <t>Leon Park</t>
  </si>
  <si>
    <t>↑ Member order share</t>
  </si>
  <si>
    <t>KR2.1</t>
  </si>
  <si>
    <t>KR1.3   Raise the enrolment-at-checkout rate from 58% to 81%</t>
  </si>
  <si>
    <t>Ben Tanaka</t>
  </si>
  <si>
    <t>↑ Enrolment at checkout</t>
  </si>
  <si>
    <t>KR2.2</t>
  </si>
  <si>
    <t>KR2.3</t>
  </si>
  <si>
    <t xml:space="preserve">O3:  </t>
  </si>
  <si>
    <t>O2:  Increase points redemption and loyalty-attributed revenue</t>
  </si>
  <si>
    <t>Carla Mendes</t>
  </si>
  <si>
    <t>KR3.1</t>
  </si>
  <si>
    <t>KR3.2</t>
  </si>
  <si>
    <t>KR3.3</t>
  </si>
  <si>
    <t>KR2.1   Grow loyalty-attributed revenue from $185K to $340K per month</t>
  </si>
  <si>
    <t>↑ Loyalty revenue</t>
  </si>
  <si>
    <t>KR2.2   Raise the points redemption rate from 22% to 48%</t>
  </si>
  <si>
    <t>↑ Points redemption</t>
  </si>
  <si>
    <t>KR2.3   Raise the share of members redeeming points quarterly from 30% to 70%</t>
  </si>
  <si>
    <t>↑ Members redeeming</t>
  </si>
  <si>
    <t>O3:  Improve member retention and tier progression rates</t>
  </si>
  <si>
    <t>Rebecca Stone</t>
  </si>
  <si>
    <t>KR3.1   Hold 12-month member retention at or above 82%</t>
  </si>
  <si>
    <t>≥ 12-month retention</t>
  </si>
  <si>
    <t>KR3.2   Raise the tier-up progression rate from 18% to 40% of eligible members</t>
  </si>
  <si>
    <t>↑ Tier-up progression</t>
  </si>
  <si>
    <t>KR3.3   Keep the 90-day new-member churn rate at or below 4%</t>
  </si>
  <si>
    <t>≤ 90-day churn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</si>
</sst>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>
        <f>IFERROR(AVERAGE(E11,E12,E13,E15,E16,E17,E19,E20,E21),"")</f>
        <v>0.478907563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0.4066666667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40.66666667</v>
      </c>
    </row>
    <row r="11" ht="18.0" customHeight="1">
      <c r="A11" s="22" t="s">
        <v>23</v>
      </c>
      <c r="B11" s="20" t="s">
        <v>20</v>
      </c>
      <c r="C11" s="21" t="s">
        <v>21</v>
      </c>
      <c r="D11" s="20" t="s">
        <v>24</v>
      </c>
      <c r="E11" s="23">
        <f>IF(H11="","",MAX(0,MIN(1,(H11-42)/(78-42))))</f>
        <v>0.61</v>
      </c>
      <c r="F11" s="24" t="str">
        <f t="shared" si="1"/>
        <v>On Track</v>
      </c>
      <c r="G11" s="20">
        <v>72.0</v>
      </c>
      <c r="H11" s="20">
        <v>63.96</v>
      </c>
    </row>
    <row r="12" ht="18.0" customHeight="1">
      <c r="A12" s="30" t="s">
        <v>28</v>
      </c>
      <c r="B12" s="26" t="s">
        <v>20</v>
      </c>
      <c r="C12" s="27" t="s">
        <v>29</v>
      </c>
      <c r="D12" s="26" t="s">
        <v>30</v>
      </c>
      <c r="E12" s="28">
        <f>IF(H12="","",MAX(0,MIN(1,(H12-3.1)/(6.8-3.1))))</f>
        <v>0</v>
      </c>
      <c r="F12" s="29" t="str">
        <f t="shared" si="1"/>
        <v>Not Started</v>
      </c>
      <c r="G12" s="26">
        <v>6.0</v>
      </c>
      <c r="H12" s="26">
        <v>3.1</v>
      </c>
    </row>
    <row r="13" ht="18.0" customHeight="1">
      <c r="A13" s="22" t="s">
        <v>32</v>
      </c>
      <c r="B13" s="20" t="s">
        <v>20</v>
      </c>
      <c r="C13" s="21" t="s">
        <v>33</v>
      </c>
      <c r="D13" s="20" t="s">
        <v>34</v>
      </c>
      <c r="E13" s="23">
        <f>IF(H13="","",MAX(0,MIN(1,(H13-58)/(81-58))))</f>
        <v>0.61</v>
      </c>
      <c r="F13" s="24" t="str">
        <f t="shared" si="1"/>
        <v>On Track</v>
      </c>
      <c r="G13" s="20">
        <v>78.0</v>
      </c>
      <c r="H13" s="20">
        <v>72.03</v>
      </c>
    </row>
    <row r="14" ht="19.5" customHeight="1">
      <c r="A14" s="12" t="s">
        <v>38</v>
      </c>
      <c r="B14" s="13" t="s">
        <v>20</v>
      </c>
      <c r="C14" s="14" t="s">
        <v>39</v>
      </c>
      <c r="D14" s="15"/>
      <c r="E14" s="16">
        <f>IFERROR(AVERAGE(E15,E16,E17),"")</f>
        <v>0.4166666667</v>
      </c>
      <c r="F14" s="17" t="str">
        <f t="shared" si="1"/>
        <v>At Risk</v>
      </c>
      <c r="G14" s="17">
        <v>100.0</v>
      </c>
      <c r="H14" s="18">
        <f>IFERROR(AVERAGE(E15,E16,E17)*100,"")</f>
        <v>41.66666667</v>
      </c>
    </row>
    <row r="15" ht="18.0" customHeight="1">
      <c r="A15" s="30" t="s">
        <v>43</v>
      </c>
      <c r="B15" s="26" t="s">
        <v>20</v>
      </c>
      <c r="C15" s="27" t="s">
        <v>21</v>
      </c>
      <c r="D15" s="26" t="s">
        <v>44</v>
      </c>
      <c r="E15" s="28">
        <f>IF(H15="","",MAX(0,MIN(1,(H15-185)/(340-185))))</f>
        <v>0.42</v>
      </c>
      <c r="F15" s="29" t="str">
        <f t="shared" si="1"/>
        <v>At Risk</v>
      </c>
      <c r="G15" s="26">
        <v>310.0</v>
      </c>
      <c r="H15" s="26">
        <v>250.1</v>
      </c>
    </row>
    <row r="16" ht="18.0" customHeight="1">
      <c r="A16" s="22" t="s">
        <v>45</v>
      </c>
      <c r="B16" s="20" t="s">
        <v>20</v>
      </c>
      <c r="C16" s="21" t="s">
        <v>39</v>
      </c>
      <c r="D16" s="20" t="s">
        <v>46</v>
      </c>
      <c r="E16" s="23">
        <f>IF(H16="","",MAX(0,MIN(1,(H16-22)/(48-22))))</f>
        <v>0.22</v>
      </c>
      <c r="F16" s="24" t="str">
        <f t="shared" si="1"/>
        <v>In Trouble</v>
      </c>
      <c r="G16" s="20">
        <v>42.0</v>
      </c>
      <c r="H16" s="20">
        <v>27.72</v>
      </c>
    </row>
    <row r="17" ht="18.0" customHeight="1">
      <c r="A17" s="30" t="s">
        <v>47</v>
      </c>
      <c r="B17" s="26" t="s">
        <v>20</v>
      </c>
      <c r="C17" s="27" t="s">
        <v>39</v>
      </c>
      <c r="D17" s="26" t="s">
        <v>48</v>
      </c>
      <c r="E17" s="28">
        <f>IF(H17="","",MAX(0,MIN(1,(H17-30)/(70-30))))</f>
        <v>0.61</v>
      </c>
      <c r="F17" s="29" t="str">
        <f t="shared" si="1"/>
        <v>On Track</v>
      </c>
      <c r="G17" s="26">
        <v>62.0</v>
      </c>
      <c r="H17" s="26">
        <v>54.4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0.6133893557</v>
      </c>
      <c r="F18" s="17" t="str">
        <f t="shared" si="1"/>
        <v>On Track</v>
      </c>
      <c r="G18" s="17">
        <v>100.0</v>
      </c>
      <c r="H18" s="18">
        <f>IFERROR(AVERAGE(E19,E20,E21)*100,"")</f>
        <v>61.33893557</v>
      </c>
    </row>
    <row r="19" ht="18.0" customHeight="1">
      <c r="A19" s="22" t="s">
        <v>51</v>
      </c>
      <c r="B19" s="20" t="s">
        <v>20</v>
      </c>
      <c r="C19" s="21" t="s">
        <v>50</v>
      </c>
      <c r="D19" s="20" t="s">
        <v>52</v>
      </c>
      <c r="E19" s="23">
        <f>IF(H19="","",MAX(0,MIN(1,H19/82)))</f>
        <v>1</v>
      </c>
      <c r="F19" s="24" t="str">
        <f t="shared" si="1"/>
        <v>Completed</v>
      </c>
      <c r="G19" s="20">
        <v>78.0</v>
      </c>
      <c r="H19" s="20">
        <v>82.0</v>
      </c>
    </row>
    <row r="20" ht="18.0" customHeight="1">
      <c r="A20" s="30" t="s">
        <v>53</v>
      </c>
      <c r="B20" s="26" t="s">
        <v>20</v>
      </c>
      <c r="C20" s="27" t="s">
        <v>33</v>
      </c>
      <c r="D20" s="26" t="s">
        <v>54</v>
      </c>
      <c r="E20" s="28">
        <f>IF(H20="","",MAX(0,MIN(1,(H20-18)/(40-18))))</f>
        <v>0.42</v>
      </c>
      <c r="F20" s="29" t="str">
        <f t="shared" si="1"/>
        <v>At Risk</v>
      </c>
      <c r="G20" s="26">
        <v>36.0</v>
      </c>
      <c r="H20" s="26">
        <v>27.24</v>
      </c>
    </row>
    <row r="21" ht="18.0" customHeight="1">
      <c r="A21" s="22" t="s">
        <v>55</v>
      </c>
      <c r="B21" s="20" t="s">
        <v>20</v>
      </c>
      <c r="C21" s="21" t="s">
        <v>50</v>
      </c>
      <c r="D21" s="20" t="s">
        <v>56</v>
      </c>
      <c r="E21" s="23">
        <f>IF(H21="","",IF(H21&lt;=0,1,MIN(1,4/H21)))</f>
        <v>0.4201680672</v>
      </c>
      <c r="F21" s="24" t="str">
        <f t="shared" si="1"/>
        <v>At Risk</v>
      </c>
      <c r="G21" s="20">
        <v>8.0</v>
      </c>
      <c r="H21" s="20">
        <v>9.52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5" t="s">
        <v>25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19" t="s">
        <v>26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27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31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19" t="s">
        <v>35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5" t="s">
        <v>36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2" t="s">
        <v>37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40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5" t="s">
        <v>41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19" t="s">
        <v>42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2026-09-23T07:09:35Z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